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autoCompressPictures="0"/>
  <mc:AlternateContent xmlns:mc="http://schemas.openxmlformats.org/markup-compatibility/2006">
    <mc:Choice Requires="x15">
      <x15ac:absPath xmlns:x15ac="http://schemas.microsoft.com/office/spreadsheetml/2010/11/ac" url="C:\Users\khadrmf\Downloads\"/>
    </mc:Choice>
  </mc:AlternateContent>
  <xr:revisionPtr revIDLastSave="0" documentId="13_ncr:1_{0DD09DD1-D7E0-4A51-98A5-15B27C289ED4}" xr6:coauthVersionLast="47" xr6:coauthVersionMax="47" xr10:uidLastSave="{00000000-0000-0000-0000-000000000000}"/>
  <bookViews>
    <workbookView xWindow="-96" yWindow="-96" windowWidth="23232" windowHeight="12552" tabRatio="869" xr2:uid="{00000000-000D-0000-FFFF-FFFF00000000}"/>
  </bookViews>
  <sheets>
    <sheet name="Overview" sheetId="32" r:id="rId1"/>
    <sheet name="The Lives Saved Tool (LiST)" sheetId="33" r:id="rId2"/>
    <sheet name="BENEFIT Assumptions + Parameter" sheetId="31" r:id="rId3"/>
    <sheet name="COVERAGE Assumptions" sheetId="12" r:id="rId4"/>
    <sheet name="COST Unit Costs" sheetId="13" r:id="rId5"/>
    <sheet name="COST Program Variable Costs" sheetId="1" state="hidden" r:id="rId6"/>
    <sheet name="Option 3 by year" sheetId="30" state="hidden" r:id="rId7"/>
    <sheet name="Budget Summary Phases 1 &amp; 2" sheetId="2" state="hidden" r:id="rId8"/>
    <sheet name="Revised 3a with transitions" sheetId="27" state="hidden" r:id="rId9"/>
    <sheet name="Summary of options" sheetId="11" state="hidden" r:id="rId10"/>
    <sheet name="Phasing- states &amp; LGAs revised" sheetId="29" state="hidden" r:id="rId11"/>
    <sheet name="CMAM caseload " sheetId="28" state="hidden" r:id="rId12"/>
    <sheet name="COST Calculations" sheetId="21" r:id="rId13"/>
    <sheet name="COST Summary Total Cost" sheetId="22" r:id="rId14"/>
    <sheet name="UNICEF LGA pop estimates" sheetId="16" state="hidden" r:id="rId15"/>
    <sheet name="LGA population data_website" sheetId="6" state="hidden" r:id="rId16"/>
    <sheet name="LGA average populations by year" sheetId="14" state="hidden" r:id="rId17"/>
    <sheet name="CIP estimate for integrating Ag" sheetId="15" state="hidden" r:id="rId18"/>
    <sheet name="Workshop cost calculator" sheetId="17" state="hidden" r:id="rId19"/>
  </sheets>
  <definedNames>
    <definedName name="_______a1" localSheetId="12">#REF!</definedName>
    <definedName name="_______a1" localSheetId="13">#REF!</definedName>
    <definedName name="_______a1">#REF!</definedName>
    <definedName name="______a1" localSheetId="12">#REF!</definedName>
    <definedName name="______a1" localSheetId="13">#REF!</definedName>
    <definedName name="______a1">#REF!</definedName>
    <definedName name="_____a1" localSheetId="12">#REF!</definedName>
    <definedName name="_____a1" localSheetId="13">#REF!</definedName>
    <definedName name="_____a1">#REF!</definedName>
    <definedName name="____a1" localSheetId="12">#REF!</definedName>
    <definedName name="____a1" localSheetId="13">#REF!</definedName>
    <definedName name="____a1">#REF!</definedName>
    <definedName name="___a1" localSheetId="12">#REF!</definedName>
    <definedName name="___a1" localSheetId="13">#REF!</definedName>
    <definedName name="___a1">#REF!</definedName>
    <definedName name="__a1" localSheetId="12">#REF!</definedName>
    <definedName name="__a1" localSheetId="13">#REF!</definedName>
    <definedName name="__a1">#REF!</definedName>
    <definedName name="_a1" localSheetId="12">#REF!</definedName>
    <definedName name="_a1" localSheetId="13">#REF!</definedName>
    <definedName name="_a1">#REF!</definedName>
    <definedName name="_pa3" localSheetId="12">#REF!</definedName>
    <definedName name="_pa3" localSheetId="13">#REF!</definedName>
    <definedName name="_pa3">#REF!</definedName>
    <definedName name="_pa4" localSheetId="12">#REF!</definedName>
    <definedName name="_pa4" localSheetId="13">#REF!</definedName>
    <definedName name="_pa4">#REF!</definedName>
    <definedName name="Actuals_Trans_Value_Range" localSheetId="12">#REF!</definedName>
    <definedName name="Actuals_Trans_Value_Range" localSheetId="13">#REF!</definedName>
    <definedName name="Actuals_Trans_Value_Range">#REF!</definedName>
    <definedName name="autre" localSheetId="12" hidden="1">{"Yr1",#N/A,FALSE,"Budget Detail";"Yr2",#N/A,FALSE,"Budget Detail";"Yr3",#N/A,FALSE,"Budget Detail";"Yr4",#N/A,FALSE,"Budget Detail";"Yr5",#N/A,FALSE,"Budget Detail";"Total",#N/A,FALSE,"Budget Detail"}</definedName>
    <definedName name="autre" hidden="1">{"Yr1",#N/A,FALSE,"Budget Detail";"Yr2",#N/A,FALSE,"Budget Detail";"Yr3",#N/A,FALSE,"Budget Detail";"Yr4",#N/A,FALSE,"Budget Detail";"Yr5",#N/A,FALSE,"Budget Detail";"Total",#N/A,FALSE,"Budget Detail"}</definedName>
    <definedName name="autres" localSheetId="12" hidden="1">{"Yr1",#N/A,FALSE,"Budget Detail";"Yr2",#N/A,FALSE,"Budget Detail";"Yr3",#N/A,FALSE,"Budget Detail";"Yr4",#N/A,FALSE,"Budget Detail";"Yr5",#N/A,FALSE,"Budget Detail";"Total",#N/A,FALSE,"Budget Detail"}</definedName>
    <definedName name="autres" hidden="1">{"Yr1",#N/A,FALSE,"Budget Detail";"Yr2",#N/A,FALSE,"Budget Detail";"Yr3",#N/A,FALSE,"Budget Detail";"Yr4",#N/A,FALSE,"Budget Detail";"Yr5",#N/A,FALSE,"Budget Detail";"Total",#N/A,FALSE,"Budget Detail"}</definedName>
    <definedName name="BALZAC" localSheetId="12">#REF!</definedName>
    <definedName name="BALZAC" localSheetId="13">#REF!</definedName>
    <definedName name="BALZAC">#REF!</definedName>
    <definedName name="BILLETAGE" localSheetId="12">#REF!</definedName>
    <definedName name="BILLETAGE" localSheetId="13">#REF!</definedName>
    <definedName name="BILLETAGE">#REF!</definedName>
    <definedName name="_xlnm.Database" localSheetId="12">#REF!</definedName>
    <definedName name="_xlnm.Database" localSheetId="13">#REF!</definedName>
    <definedName name="_xlnm.Database">#REF!</definedName>
    <definedName name="DATE__">#N/A</definedName>
    <definedName name="Dec_12" localSheetId="12">#REF!</definedName>
    <definedName name="Dec_12" localSheetId="13">#REF!</definedName>
    <definedName name="Dec_12">#REF!</definedName>
    <definedName name="ECHO_A1G" localSheetId="12">#REF!</definedName>
    <definedName name="ECHO_A1G" localSheetId="13">#REF!</definedName>
    <definedName name="ECHO_A1G">#REF!</definedName>
    <definedName name="eldouma" localSheetId="12">#REF!</definedName>
    <definedName name="eldouma" localSheetId="13">#REF!</definedName>
    <definedName name="eldouma">#REF!</definedName>
    <definedName name="er" localSheetId="12" hidden="1">{"Yr1",#N/A,FALSE,"Budget Detail";"Yr2",#N/A,FALSE,"Budget Detail";"Yr3",#N/A,FALSE,"Budget Detail";"Yr4",#N/A,FALSE,"Budget Detail";"Yr5",#N/A,FALSE,"Budget Detail";"Total",#N/A,FALSE,"Budget Detail"}</definedName>
    <definedName name="er" hidden="1">{"Yr1",#N/A,FALSE,"Budget Detail";"Yr2",#N/A,FALSE,"Budget Detail";"Yr3",#N/A,FALSE,"Budget Detail";"Yr4",#N/A,FALSE,"Budget Detail";"Yr5",#N/A,FALSE,"Budget Detail";"Total",#N/A,FALSE,"Budget Detail"}</definedName>
    <definedName name="et" localSheetId="12" hidden="1">{"Yr1",#N/A,FALSE,"Budget Detail";"Yr2",#N/A,FALSE,"Budget Detail";"Yr3",#N/A,FALSE,"Budget Detail";"Yr4",#N/A,FALSE,"Budget Detail";"Yr5",#N/A,FALSE,"Budget Detail";"Total",#N/A,FALSE,"Budget Detail"}</definedName>
    <definedName name="et" hidden="1">{"Yr1",#N/A,FALSE,"Budget Detail";"Yr2",#N/A,FALSE,"Budget Detail";"Yr3",#N/A,FALSE,"Budget Detail";"Yr4",#N/A,FALSE,"Budget Detail";"Yr5",#N/A,FALSE,"Budget Detail";"Total",#N/A,FALSE,"Budget Detail"}</definedName>
    <definedName name="Formulagrowthrate" localSheetId="12">#REF!</definedName>
    <definedName name="Formulagrowthrate" localSheetId="13">#REF!</definedName>
    <definedName name="Formulagrowthrate" localSheetId="3">#REF!</definedName>
    <definedName name="Formulagrowthrate">#REF!</definedName>
    <definedName name="Formulagrowthrt">#REF!</definedName>
    <definedName name="hh" localSheetId="12">#REF!</definedName>
    <definedName name="hh" localSheetId="13">#REF!</definedName>
    <definedName name="hh">#REF!</definedName>
    <definedName name="inflation">105%</definedName>
    <definedName name="Khem" localSheetId="12">#REF!</definedName>
    <definedName name="Khem" localSheetId="13">#REF!</definedName>
    <definedName name="Khem">#REF!</definedName>
    <definedName name="Khem_4" localSheetId="12">#REF!</definedName>
    <definedName name="Khem_4" localSheetId="13">#REF!</definedName>
    <definedName name="Khem_4">#REF!</definedName>
    <definedName name="klah" localSheetId="12" hidden="1">{"Yr1",#N/A,FALSE,"Budget Detail";"Yr2",#N/A,FALSE,"Budget Detail";"Yr3",#N/A,FALSE,"Budget Detail";"Yr4",#N/A,FALSE,"Budget Detail";"Yr5",#N/A,FALSE,"Budget Detail";"Total",#N/A,FALSE,"Budget Detail"}</definedName>
    <definedName name="klah" hidden="1">{"Yr1",#N/A,FALSE,"Budget Detail";"Yr2",#N/A,FALSE,"Budget Detail";"Yr3",#N/A,FALSE,"Budget Detail";"Yr4",#N/A,FALSE,"Budget Detail";"Yr5",#N/A,FALSE,"Budget Detail";"Total",#N/A,FALSE,"Budget Detail"}</definedName>
    <definedName name="KLJ" localSheetId="12" hidden="1">{"Yr1",#N/A,FALSE,"Budget Detail";"Yr2",#N/A,FALSE,"Budget Detail";"Yr3",#N/A,FALSE,"Budget Detail";"Yr4",#N/A,FALSE,"Budget Detail";"Yr5",#N/A,FALSE,"Budget Detail";"Total",#N/A,FALSE,"Budget Detail"}</definedName>
    <definedName name="KLJ" hidden="1">{"Yr1",#N/A,FALSE,"Budget Detail";"Yr2",#N/A,FALSE,"Budget Detail";"Yr3",#N/A,FALSE,"Budget Detail";"Yr4",#N/A,FALSE,"Budget Detail";"Yr5",#N/A,FALSE,"Budget Detail";"Total",#N/A,FALSE,"Budget Detail"}</definedName>
    <definedName name="ljloj" localSheetId="12" hidden="1">{"Yr1",#N/A,FALSE,"Budget Detail";"Yr2",#N/A,FALSE,"Budget Detail";"Yr3",#N/A,FALSE,"Budget Detail";"Yr4",#N/A,FALSE,"Budget Detail";"Yr5",#N/A,FALSE,"Budget Detail";"Total",#N/A,FALSE,"Budget Detail"}</definedName>
    <definedName name="ljloj" hidden="1">{"Yr1",#N/A,FALSE,"Budget Detail";"Yr2",#N/A,FALSE,"Budget Detail";"Yr3",#N/A,FALSE,"Budget Detail";"Yr4",#N/A,FALSE,"Budget Detail";"Yr5",#N/A,FALSE,"Budget Detail";"Total",#N/A,FALSE,"Budget Detail"}</definedName>
    <definedName name="LOABOOK" localSheetId="12">#REF!</definedName>
    <definedName name="LOABOOK" localSheetId="13">#REF!</definedName>
    <definedName name="LOABOOK">#REF!</definedName>
    <definedName name="NICO">#N/A</definedName>
    <definedName name="PAYMENT" localSheetId="12">#REF!</definedName>
    <definedName name="PAYMENT" localSheetId="13">#REF!</definedName>
    <definedName name="PAYMENT">#REF!</definedName>
    <definedName name="PAYROLL" localSheetId="12">#REF!</definedName>
    <definedName name="PAYROLL" localSheetId="13">#REF!</definedName>
    <definedName name="PAYROLL">#REF!</definedName>
    <definedName name="print_ar2" localSheetId="12">#REF!</definedName>
    <definedName name="print_ar2" localSheetId="13">#REF!</definedName>
    <definedName name="print_ar2">#REF!</definedName>
    <definedName name="_xlnm.Print_Area" localSheetId="12">#REF!</definedName>
    <definedName name="_xlnm.Print_Area" localSheetId="13">#REF!</definedName>
    <definedName name="_xlnm.Print_Area">#REF!</definedName>
    <definedName name="_xlnm.Print_Titles" localSheetId="12">#REF!</definedName>
    <definedName name="_xlnm.Print_Titles" localSheetId="13">#REF!</definedName>
    <definedName name="_xlnm.Print_Titles">#REF!</definedName>
    <definedName name="PRINT_TITLES_MI" localSheetId="12">#REF!</definedName>
    <definedName name="PRINT_TITLES_MI" localSheetId="13">#REF!</definedName>
    <definedName name="PRINT_TITLES_MI">#REF!</definedName>
    <definedName name="Program4" localSheetId="12">#REF!</definedName>
    <definedName name="Program4" localSheetId="13">#REF!</definedName>
    <definedName name="Program4">#REF!</definedName>
    <definedName name="program5" localSheetId="12">#REF!</definedName>
    <definedName name="program5" localSheetId="13">#REF!</definedName>
    <definedName name="program5">#REF!</definedName>
    <definedName name="Rate">2150</definedName>
    <definedName name="rate1">2150</definedName>
    <definedName name="Rate2">1834</definedName>
    <definedName name="Rate3">1.25</definedName>
    <definedName name="Redo" localSheetId="12">#REF!</definedName>
    <definedName name="Redo" localSheetId="13">#REF!</definedName>
    <definedName name="Redo">#REF!</definedName>
    <definedName name="RESUME2" localSheetId="12" hidden="1">{"Yr1",#N/A,FALSE,"Budget Detail";"Yr2",#N/A,FALSE,"Budget Detail";"Yr3",#N/A,FALSE,"Budget Detail";"Yr4",#N/A,FALSE,"Budget Detail";"Yr5",#N/A,FALSE,"Budget Detail";"Total",#N/A,FALSE,"Budget Detail"}</definedName>
    <definedName name="RESUME2" hidden="1">{"Yr1",#N/A,FALSE,"Budget Detail";"Yr2",#N/A,FALSE,"Budget Detail";"Yr3",#N/A,FALSE,"Budget Detail";"Yr4",#N/A,FALSE,"Budget Detail";"Yr5",#N/A,FALSE,"Budget Detail";"Total",#N/A,FALSE,"Budget Detail"}</definedName>
    <definedName name="rfa" localSheetId="12" hidden="1">{"Yr1",#N/A,FALSE,"Budget Detail";"Yr2",#N/A,FALSE,"Budget Detail";"Yr3",#N/A,FALSE,"Budget Detail";"Yr4",#N/A,FALSE,"Budget Detail";"Yr5",#N/A,FALSE,"Budget Detail";"Total",#N/A,FALSE,"Budget Detail"}</definedName>
    <definedName name="rfa" hidden="1">{"Yr1",#N/A,FALSE,"Budget Detail";"Yr2",#N/A,FALSE,"Budget Detail";"Yr3",#N/A,FALSE,"Budget Detail";"Yr4",#N/A,FALSE,"Budget Detail";"Yr5",#N/A,FALSE,"Budget Detail";"Total",#N/A,FALSE,"Budget Detail"}</definedName>
    <definedName name="SALAIRE" localSheetId="12">#REF!</definedName>
    <definedName name="SALAIRE" localSheetId="13">#REF!</definedName>
    <definedName name="SALAIRE">#REF!</definedName>
    <definedName name="SALARY" localSheetId="12">#REF!</definedName>
    <definedName name="SALARY" localSheetId="13">#REF!</definedName>
    <definedName name="SALARY">#REF!</definedName>
    <definedName name="SalGrid" localSheetId="12">#REF!</definedName>
    <definedName name="SalGrid" localSheetId="13">#REF!</definedName>
    <definedName name="SalGrid">#REF!</definedName>
    <definedName name="STAFFCODE" localSheetId="12">#REF!</definedName>
    <definedName name="STAFFCODE" localSheetId="13">#REF!</definedName>
    <definedName name="STAFFCODE">#REF!</definedName>
    <definedName name="sum" localSheetId="12">#REF!</definedName>
    <definedName name="sum" localSheetId="13">#REF!</definedName>
    <definedName name="sum">#REF!</definedName>
    <definedName name="TABLE" localSheetId="12">#REF!</definedName>
    <definedName name="TABLE" localSheetId="13">#REF!</definedName>
    <definedName name="TABLE">#REF!</definedName>
    <definedName name="TCD" localSheetId="12">#REF!</definedName>
    <definedName name="TCD" localSheetId="13">#REF!</definedName>
    <definedName name="TCD">#REF!</definedName>
    <definedName name="Visibilité" localSheetId="12" hidden="1">{"Yr1",#N/A,FALSE,"Budget Detail";"Yr2",#N/A,FALSE,"Budget Detail";"Yr3",#N/A,FALSE,"Budget Detail";"Yr4",#N/A,FALSE,"Budget Detail";"Yr5",#N/A,FALSE,"Budget Detail";"Total",#N/A,FALSE,"Budget Detail"}</definedName>
    <definedName name="Visibilité" hidden="1">{"Yr1",#N/A,FALSE,"Budget Detail";"Yr2",#N/A,FALSE,"Budget Detail";"Yr3",#N/A,FALSE,"Budget Detail";"Yr4",#N/A,FALSE,"Budget Detail";"Yr5",#N/A,FALSE,"Budget Detail";"Total",#N/A,FALSE,"Budget Detail"}</definedName>
    <definedName name="wrn.cdra._.Total._.budget.2" localSheetId="12" hidden="1">{"Yr1",#N/A,FALSE,"Budget Detail";"Yr2",#N/A,FALSE,"Budget Detail";"Yr3",#N/A,FALSE,"Budget Detail";"Yr4",#N/A,FALSE,"Budget Detail";"Yr5",#N/A,FALSE,"Budget Detail";"Total",#N/A,FALSE,"Budget Detail"}</definedName>
    <definedName name="wrn.cdra._.Total._.budget.2" hidden="1">{"Yr1",#N/A,FALSE,"Budget Detail";"Yr2",#N/A,FALSE,"Budget Detail";"Yr3",#N/A,FALSE,"Budget Detail";"Yr4",#N/A,FALSE,"Budget Detail";"Yr5",#N/A,FALSE,"Budget Detail";"Total",#N/A,FALSE,"Budget Detail"}</definedName>
    <definedName name="wrn.cdra._.total._.Budget.5" localSheetId="12" hidden="1">{"Yr1",#N/A,FALSE,"Budget Detail";"Yr2",#N/A,FALSE,"Budget Detail";"Yr3",#N/A,FALSE,"Budget Detail";"Yr4",#N/A,FALSE,"Budget Detail";"Yr5",#N/A,FALSE,"Budget Detail";"Total",#N/A,FALSE,"Budget Detail"}</definedName>
    <definedName name="wrn.cdra._.total._.Budget.5" hidden="1">{"Yr1",#N/A,FALSE,"Budget Detail";"Yr2",#N/A,FALSE,"Budget Detail";"Yr3",#N/A,FALSE,"Budget Detail";"Yr4",#N/A,FALSE,"Budget Detail";"Yr5",#N/A,FALSE,"Budget Detail";"Total",#N/A,FALSE,"Budget Detail"}</definedName>
    <definedName name="wrn.CRDA._.Total._.Budget." localSheetId="12" hidden="1">{"Yr1",#N/A,FALSE,"Budget Detail";"Yr2",#N/A,FALSE,"Budget Detail";"Yr3",#N/A,FALSE,"Budget Detail";"Yr4",#N/A,FALSE,"Budget Detail";"Yr5",#N/A,FALSE,"Budget Detail";"Total",#N/A,FALSE,"Budget Detail"}</definedName>
    <definedName name="wrn.CRDA._.Total._.Budget." hidden="1">{"Yr1",#N/A,FALSE,"Budget Detail";"Yr2",#N/A,FALSE,"Budget Detail";"Yr3",#N/A,FALSE,"Budget Detail";"Yr4",#N/A,FALSE,"Budget Detail";"Yr5",#N/A,FALSE,"Budget Detail";"Total",#N/A,FALSE,"Budget Detail"}</definedName>
    <definedName name="wrn.crda._.Total._.budget.1" localSheetId="12" hidden="1">{"Yr1",#N/A,FALSE,"Budget Detail";"Yr2",#N/A,FALSE,"Budget Detail";"Yr3",#N/A,FALSE,"Budget Detail";"Yr4",#N/A,FALSE,"Budget Detail";"Yr5",#N/A,FALSE,"Budget Detail";"Total",#N/A,FALSE,"Budget Detail"}</definedName>
    <definedName name="wrn.crda._.Total._.budget.1" hidden="1">{"Yr1",#N/A,FALSE,"Budget Detail";"Yr2",#N/A,FALSE,"Budget Detail";"Yr3",#N/A,FALSE,"Budget Detail";"Yr4",#N/A,FALSE,"Budget Detail";"Yr5",#N/A,FALSE,"Budget Detail";"Total",#N/A,FALSE,"Budget Detail"}</definedName>
    <definedName name="wrn.crda._.Total._.budget.3" localSheetId="12" hidden="1">{"Yr1",#N/A,FALSE,"Budget Detail";"Yr2",#N/A,FALSE,"Budget Detail";"Yr3",#N/A,FALSE,"Budget Detail";"Yr4",#N/A,FALSE,"Budget Detail";"Yr5",#N/A,FALSE,"Budget Detail";"Total",#N/A,FALSE,"Budget Detail"}</definedName>
    <definedName name="wrn.crda._.Total._.budget.3" hidden="1">{"Yr1",#N/A,FALSE,"Budget Detail";"Yr2",#N/A,FALSE,"Budget Detail";"Yr3",#N/A,FALSE,"Budget Detail";"Yr4",#N/A,FALSE,"Budget Detail";"Yr5",#N/A,FALSE,"Budget Detail";"Total",#N/A,FALSE,"Budget Detail"}</definedName>
    <definedName name="wrn.crda._.Total._.Budget.4" localSheetId="12" hidden="1">{"Yr1",#N/A,FALSE,"Budget Detail";"Yr2",#N/A,FALSE,"Budget Detail";"Yr3",#N/A,FALSE,"Budget Detail";"Yr4",#N/A,FALSE,"Budget Detail";"Yr5",#N/A,FALSE,"Budget Detail";"Total",#N/A,FALSE,"Budget Detail"}</definedName>
    <definedName name="wrn.crda._.Total._.Budget.4" hidden="1">{"Yr1",#N/A,FALSE,"Budget Detail";"Yr2",#N/A,FALSE,"Budget Detail";"Yr3",#N/A,FALSE,"Budget Detail";"Yr4",#N/A,FALSE,"Budget Detail";"Yr5",#N/A,FALSE,"Budget Detail";"Total",#N/A,FALSE,"Budget Detail"}</definedName>
    <definedName name="Z1D1" localSheetId="12">#REF!</definedName>
    <definedName name="Z1D1" localSheetId="13">#REF!</definedName>
    <definedName name="Z1D1">#REF!</definedName>
    <definedName name="Zone_impres_MI" localSheetId="12">#REF!</definedName>
    <definedName name="Zone_impres_MI" localSheetId="13">#REF!</definedName>
    <definedName name="Zone_impres_MI">#REF!</definedName>
    <definedName name="ZONE_IMPRESSION" localSheetId="12">#REF!</definedName>
    <definedName name="ZONE_IMPRESSION" localSheetId="13">#REF!</definedName>
    <definedName name="ZONE_IMPRESSION">#REF!</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2" i="28" l="1"/>
  <c r="C16" i="28"/>
  <c r="C23" i="28"/>
  <c r="E34" i="13" l="1"/>
  <c r="H22" i="13"/>
  <c r="H21" i="13"/>
  <c r="H20" i="13"/>
  <c r="H19" i="13"/>
  <c r="H18" i="13"/>
  <c r="A86" i="2" l="1"/>
  <c r="A87" i="2"/>
  <c r="A88" i="2"/>
  <c r="A89" i="2"/>
  <c r="A69" i="2"/>
  <c r="A70" i="2"/>
  <c r="A71" i="2"/>
  <c r="A72" i="2"/>
  <c r="A73" i="2"/>
  <c r="A74" i="2"/>
  <c r="A75" i="2"/>
  <c r="A76" i="2"/>
  <c r="A77" i="2"/>
  <c r="A79" i="2"/>
  <c r="A80" i="2"/>
  <c r="A81" i="2"/>
  <c r="A82" i="2"/>
  <c r="A83" i="2"/>
  <c r="A84" i="2"/>
  <c r="A85" i="2"/>
  <c r="A68" i="2"/>
  <c r="J18" i="29"/>
  <c r="I18" i="29"/>
  <c r="H18" i="29"/>
  <c r="G18" i="29"/>
  <c r="F18" i="29"/>
  <c r="E18" i="29"/>
  <c r="D18" i="29"/>
  <c r="C18" i="29"/>
  <c r="E17" i="29"/>
  <c r="D17" i="29"/>
  <c r="C17" i="29"/>
  <c r="J16" i="29"/>
  <c r="I16" i="29"/>
  <c r="H16" i="29"/>
  <c r="G16" i="29"/>
  <c r="F16" i="29"/>
  <c r="E16" i="29"/>
  <c r="D16" i="29"/>
  <c r="C16" i="29"/>
  <c r="H21" i="30"/>
  <c r="I21" i="30"/>
  <c r="H47" i="2"/>
  <c r="D21" i="30"/>
  <c r="D19" i="30"/>
  <c r="C14" i="28"/>
  <c r="C18" i="28"/>
  <c r="E19" i="28" s="1"/>
  <c r="C19" i="28"/>
  <c r="C20" i="28" s="1"/>
  <c r="D14" i="28"/>
  <c r="D16" i="28"/>
  <c r="D22" i="28" s="1"/>
  <c r="H22" i="28" s="1"/>
  <c r="D19" i="28"/>
  <c r="D20" i="28" s="1"/>
  <c r="E14" i="28"/>
  <c r="E16" i="28" s="1"/>
  <c r="E20" i="28"/>
  <c r="E22" i="28"/>
  <c r="E26" i="28" s="1"/>
  <c r="E25" i="28"/>
  <c r="F14" i="28"/>
  <c r="F16" i="28" s="1"/>
  <c r="F22" i="28" s="1"/>
  <c r="F19" i="28"/>
  <c r="F20" i="28" s="1"/>
  <c r="G14" i="28"/>
  <c r="G16" i="28"/>
  <c r="G22" i="28" s="1"/>
  <c r="G19" i="28"/>
  <c r="G20" i="28"/>
  <c r="B4" i="1"/>
  <c r="B9" i="1" s="1"/>
  <c r="F6" i="13"/>
  <c r="G6" i="13"/>
  <c r="H6" i="13"/>
  <c r="B5" i="1"/>
  <c r="H61" i="13"/>
  <c r="H62" i="13"/>
  <c r="H63" i="13"/>
  <c r="H64" i="13"/>
  <c r="H65" i="13"/>
  <c r="H66" i="13"/>
  <c r="H67" i="13"/>
  <c r="C19" i="30"/>
  <c r="C21" i="30"/>
  <c r="I14" i="28"/>
  <c r="I16" i="28"/>
  <c r="I22" i="28" s="1"/>
  <c r="I19" i="28"/>
  <c r="I20" i="28" s="1"/>
  <c r="G21" i="30"/>
  <c r="F21" i="30"/>
  <c r="I24" i="28"/>
  <c r="K24" i="28" s="1"/>
  <c r="I23" i="28"/>
  <c r="K23" i="28" s="1"/>
  <c r="K22" i="28"/>
  <c r="J14" i="28"/>
  <c r="J16" i="28" s="1"/>
  <c r="D24" i="28"/>
  <c r="E24" i="28"/>
  <c r="F24" i="28"/>
  <c r="G24" i="28"/>
  <c r="H14" i="28"/>
  <c r="R9" i="28"/>
  <c r="R8" i="28"/>
  <c r="R7" i="28"/>
  <c r="R6" i="28"/>
  <c r="R5" i="28"/>
  <c r="R4" i="28"/>
  <c r="H32" i="17"/>
  <c r="I32" i="17" s="1"/>
  <c r="H33" i="17"/>
  <c r="I33" i="17"/>
  <c r="H34" i="17"/>
  <c r="I34" i="17"/>
  <c r="I39" i="17" s="1"/>
  <c r="H35" i="17"/>
  <c r="I35" i="17"/>
  <c r="H36" i="17"/>
  <c r="I36" i="17" s="1"/>
  <c r="H37" i="17"/>
  <c r="I37" i="17"/>
  <c r="H38" i="17"/>
  <c r="I38" i="17" s="1"/>
  <c r="H20" i="17"/>
  <c r="H27" i="17" s="1"/>
  <c r="H21" i="17"/>
  <c r="H22" i="17"/>
  <c r="H23" i="17"/>
  <c r="I23" i="17" s="1"/>
  <c r="H24" i="17"/>
  <c r="H25" i="17"/>
  <c r="H26" i="17"/>
  <c r="I21" i="17"/>
  <c r="I22" i="17"/>
  <c r="I24" i="17"/>
  <c r="I25" i="17"/>
  <c r="I26" i="17"/>
  <c r="E155" i="1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53" i="6"/>
  <c r="F152" i="6"/>
  <c r="E393" i="6"/>
  <c r="F393" i="6" s="1"/>
  <c r="H13" i="2"/>
  <c r="I13" i="2" s="1"/>
  <c r="A53" i="2"/>
  <c r="A78" i="2" s="1"/>
  <c r="A35" i="2"/>
  <c r="A28" i="2"/>
  <c r="C6" i="1"/>
  <c r="D6" i="1" s="1"/>
  <c r="B6" i="1"/>
  <c r="C5" i="1"/>
  <c r="C4" i="1"/>
  <c r="H12" i="17"/>
  <c r="I12" i="17"/>
  <c r="E11" i="17"/>
  <c r="H11" i="17" s="1"/>
  <c r="H10" i="17"/>
  <c r="I10" i="17" s="1"/>
  <c r="H9" i="17"/>
  <c r="I9" i="17"/>
  <c r="H8" i="17"/>
  <c r="I8" i="17"/>
  <c r="B3" i="1"/>
  <c r="B7" i="1" s="1"/>
  <c r="E439" i="6"/>
  <c r="F439" i="6"/>
  <c r="B17" i="1"/>
  <c r="E126" i="16"/>
  <c r="E127" i="16"/>
  <c r="I107" i="16"/>
  <c r="H107" i="16"/>
  <c r="G107" i="16"/>
  <c r="F107" i="16"/>
  <c r="E107" i="16"/>
  <c r="D107" i="16"/>
  <c r="C107" i="16"/>
  <c r="I91" i="16"/>
  <c r="H91" i="16"/>
  <c r="G91" i="16"/>
  <c r="F91" i="16"/>
  <c r="E91" i="16"/>
  <c r="D91" i="16"/>
  <c r="C91" i="16"/>
  <c r="I68" i="16"/>
  <c r="H68" i="16"/>
  <c r="G68" i="16"/>
  <c r="F68" i="16"/>
  <c r="E68" i="16"/>
  <c r="D68" i="16"/>
  <c r="C68" i="16"/>
  <c r="I32" i="16"/>
  <c r="H32" i="16"/>
  <c r="G32" i="16"/>
  <c r="F32" i="16"/>
  <c r="E32" i="16"/>
  <c r="D32" i="16"/>
  <c r="C32" i="16"/>
  <c r="E7" i="14"/>
  <c r="E14" i="14"/>
  <c r="E22" i="14"/>
  <c r="E29" i="14"/>
  <c r="E36" i="14"/>
  <c r="E43" i="14"/>
  <c r="E49" i="14" s="1"/>
  <c r="E55" i="14"/>
  <c r="F7" i="14"/>
  <c r="F43" i="14" s="1"/>
  <c r="F14" i="14"/>
  <c r="F22" i="14"/>
  <c r="F29" i="14"/>
  <c r="F36" i="14"/>
  <c r="G7" i="14"/>
  <c r="G14" i="14"/>
  <c r="G22" i="14"/>
  <c r="G29" i="14"/>
  <c r="G36" i="14"/>
  <c r="H7" i="14"/>
  <c r="H14" i="14"/>
  <c r="H22" i="14"/>
  <c r="H29" i="14"/>
  <c r="H36" i="14"/>
  <c r="I7" i="14"/>
  <c r="I14" i="14"/>
  <c r="I22" i="14"/>
  <c r="I29" i="14"/>
  <c r="I36" i="14"/>
  <c r="E8" i="14"/>
  <c r="E15" i="14"/>
  <c r="E23" i="14"/>
  <c r="E30" i="14"/>
  <c r="E37" i="14"/>
  <c r="F8" i="14"/>
  <c r="F15" i="14"/>
  <c r="F23" i="14"/>
  <c r="F30" i="14"/>
  <c r="F37" i="14"/>
  <c r="G8" i="14"/>
  <c r="G15" i="14"/>
  <c r="G23" i="14"/>
  <c r="G30" i="14"/>
  <c r="G37" i="14"/>
  <c r="G44" i="14"/>
  <c r="H8" i="14"/>
  <c r="H15" i="14"/>
  <c r="H23" i="14"/>
  <c r="H30" i="14"/>
  <c r="H37" i="14"/>
  <c r="H44" i="14"/>
  <c r="H56" i="14" s="1"/>
  <c r="I8" i="14"/>
  <c r="I15" i="14"/>
  <c r="I23" i="14"/>
  <c r="I30" i="14"/>
  <c r="I37" i="14"/>
  <c r="I44" i="14"/>
  <c r="I50" i="14" s="1"/>
  <c r="I56" i="14"/>
  <c r="E9" i="14"/>
  <c r="E16" i="14"/>
  <c r="E24" i="14"/>
  <c r="E31" i="14"/>
  <c r="E38" i="14"/>
  <c r="E45" i="14"/>
  <c r="E57" i="14"/>
  <c r="F9" i="14"/>
  <c r="F45" i="14" s="1"/>
  <c r="F16" i="14"/>
  <c r="F24" i="14"/>
  <c r="F31" i="14"/>
  <c r="F38" i="14"/>
  <c r="G9" i="14"/>
  <c r="G45" i="14" s="1"/>
  <c r="G51" i="14" s="1"/>
  <c r="G16" i="14"/>
  <c r="G24" i="14"/>
  <c r="G31" i="14"/>
  <c r="G38" i="14"/>
  <c r="G57" i="14"/>
  <c r="H9" i="14"/>
  <c r="H16" i="14"/>
  <c r="H24" i="14"/>
  <c r="H31" i="14"/>
  <c r="H38" i="14"/>
  <c r="I9" i="14"/>
  <c r="I16" i="14"/>
  <c r="I24" i="14"/>
  <c r="I31" i="14"/>
  <c r="I38" i="14"/>
  <c r="E10" i="14"/>
  <c r="E17" i="14"/>
  <c r="E25" i="14"/>
  <c r="E32" i="14"/>
  <c r="E39" i="14"/>
  <c r="F10" i="14"/>
  <c r="F46" i="14" s="1"/>
  <c r="F58" i="14" s="1"/>
  <c r="F17" i="14"/>
  <c r="F25" i="14"/>
  <c r="F32" i="14"/>
  <c r="F39" i="14"/>
  <c r="G10" i="14"/>
  <c r="G17" i="14"/>
  <c r="G25" i="14"/>
  <c r="G46" i="14" s="1"/>
  <c r="G32" i="14"/>
  <c r="G39" i="14"/>
  <c r="H10" i="14"/>
  <c r="H17" i="14"/>
  <c r="H25" i="14"/>
  <c r="H32" i="14"/>
  <c r="H39" i="14"/>
  <c r="H46" i="14"/>
  <c r="H52" i="14" s="1"/>
  <c r="I10" i="14"/>
  <c r="I17" i="14"/>
  <c r="I25" i="14"/>
  <c r="I32" i="14"/>
  <c r="I39" i="14"/>
  <c r="I46" i="14"/>
  <c r="I52" i="14" s="1"/>
  <c r="I58" i="14"/>
  <c r="E42" i="14"/>
  <c r="E54" i="14"/>
  <c r="F42" i="14"/>
  <c r="F54" i="14"/>
  <c r="G42" i="14"/>
  <c r="G48" i="14" s="1"/>
  <c r="G54" i="14"/>
  <c r="H42" i="14"/>
  <c r="H54" i="14" s="1"/>
  <c r="I42" i="14"/>
  <c r="I54" i="14"/>
  <c r="H50" i="14"/>
  <c r="E51" i="14"/>
  <c r="E48" i="14"/>
  <c r="F48" i="14"/>
  <c r="I48" i="14"/>
  <c r="D7" i="14"/>
  <c r="D14" i="14"/>
  <c r="D22" i="14"/>
  <c r="D29" i="14"/>
  <c r="D36" i="14"/>
  <c r="D8" i="14"/>
  <c r="D15" i="14"/>
  <c r="D23" i="14"/>
  <c r="D30" i="14"/>
  <c r="D37" i="14"/>
  <c r="D9" i="14"/>
  <c r="D16" i="14"/>
  <c r="D24" i="14"/>
  <c r="D31" i="14"/>
  <c r="D38" i="14"/>
  <c r="D10" i="14"/>
  <c r="D17" i="14"/>
  <c r="D25" i="14"/>
  <c r="D32" i="14"/>
  <c r="D39" i="14"/>
  <c r="C7" i="14"/>
  <c r="C14" i="14"/>
  <c r="C22" i="14"/>
  <c r="C29" i="14"/>
  <c r="C36" i="14"/>
  <c r="C8" i="14"/>
  <c r="C15" i="14"/>
  <c r="C23" i="14"/>
  <c r="C30" i="14"/>
  <c r="C37" i="14"/>
  <c r="C9" i="14"/>
  <c r="C16" i="14"/>
  <c r="C24" i="14"/>
  <c r="C31" i="14"/>
  <c r="C38" i="14"/>
  <c r="C10" i="14"/>
  <c r="C17" i="14"/>
  <c r="C25" i="14"/>
  <c r="C32" i="14"/>
  <c r="C39" i="14"/>
  <c r="E806" i="6"/>
  <c r="F806" i="6"/>
  <c r="D8" i="15"/>
  <c r="E8" i="15"/>
  <c r="F8" i="15"/>
  <c r="D9" i="15"/>
  <c r="E9" i="15"/>
  <c r="F9" i="15"/>
  <c r="D10" i="15"/>
  <c r="E10" i="15"/>
  <c r="F6" i="15"/>
  <c r="F5" i="13"/>
  <c r="G5" i="13"/>
  <c r="H5" i="13"/>
  <c r="F8" i="13"/>
  <c r="G8" i="13"/>
  <c r="H8" i="13"/>
  <c r="F10" i="13"/>
  <c r="G10" i="13"/>
  <c r="H10" i="13"/>
  <c r="F11" i="13"/>
  <c r="G11" i="13"/>
  <c r="H11" i="13"/>
  <c r="F22" i="13"/>
  <c r="G22" i="13"/>
  <c r="F21" i="13"/>
  <c r="G21" i="13"/>
  <c r="F20" i="13"/>
  <c r="G20" i="13"/>
  <c r="F19" i="13"/>
  <c r="G19" i="13"/>
  <c r="F18" i="13"/>
  <c r="G18" i="13"/>
  <c r="F16" i="13"/>
  <c r="G16" i="13"/>
  <c r="H16" i="13"/>
  <c r="F15" i="13"/>
  <c r="G15" i="13"/>
  <c r="H15" i="13"/>
  <c r="F14" i="13"/>
  <c r="G14" i="13"/>
  <c r="H14" i="13"/>
  <c r="F13" i="13"/>
  <c r="G13" i="13"/>
  <c r="H13" i="13"/>
  <c r="E368" i="6"/>
  <c r="F368" i="6" s="1"/>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41" i="6"/>
  <c r="F340" i="6"/>
  <c r="F369" i="6"/>
  <c r="F370" i="6"/>
  <c r="F371" i="6"/>
  <c r="F372" i="6"/>
  <c r="F373" i="6"/>
  <c r="F374" i="6"/>
  <c r="F375" i="6"/>
  <c r="F376" i="6"/>
  <c r="F377" i="6"/>
  <c r="F378" i="6"/>
  <c r="F379" i="6"/>
  <c r="F380" i="6"/>
  <c r="F381" i="6"/>
  <c r="F382" i="6"/>
  <c r="F383" i="6"/>
  <c r="F384" i="6"/>
  <c r="F385" i="6"/>
  <c r="F386" i="6"/>
  <c r="F387" i="6"/>
  <c r="F388" i="6"/>
  <c r="F389" i="6"/>
  <c r="F390" i="6"/>
  <c r="F391" i="6"/>
  <c r="F392"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E475" i="6"/>
  <c r="F475" i="6"/>
  <c r="F476" i="6"/>
  <c r="F477" i="6"/>
  <c r="F478" i="6"/>
  <c r="F479" i="6"/>
  <c r="F480" i="6"/>
  <c r="F481" i="6"/>
  <c r="F482" i="6"/>
  <c r="F483" i="6"/>
  <c r="F484" i="6"/>
  <c r="F485" i="6"/>
  <c r="F486" i="6"/>
  <c r="F487" i="6"/>
  <c r="F488" i="6"/>
  <c r="F489" i="6"/>
  <c r="F490" i="6"/>
  <c r="F491" i="6"/>
  <c r="F492" i="6"/>
  <c r="F493" i="6"/>
  <c r="F494" i="6"/>
  <c r="F495" i="6"/>
  <c r="F496" i="6"/>
  <c r="F497" i="6"/>
  <c r="E498"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7" i="6"/>
  <c r="F808" i="6"/>
  <c r="F809" i="6"/>
  <c r="F810" i="6"/>
  <c r="F811" i="6"/>
  <c r="F812" i="6"/>
  <c r="F813" i="6"/>
  <c r="F814" i="6"/>
  <c r="F815" i="6"/>
  <c r="F816" i="6"/>
  <c r="F817" i="6"/>
  <c r="F818" i="6"/>
  <c r="F819" i="6"/>
  <c r="F820" i="6"/>
  <c r="F821" i="6"/>
  <c r="E822" i="6"/>
  <c r="F822" i="6"/>
  <c r="I18" i="13" l="1"/>
  <c r="I11" i="13"/>
  <c r="H68" i="13"/>
  <c r="I16" i="13"/>
  <c r="I21" i="13"/>
  <c r="G20" i="30"/>
  <c r="I19" i="13"/>
  <c r="I15" i="13"/>
  <c r="I13" i="13"/>
  <c r="I22" i="13"/>
  <c r="I8" i="13"/>
  <c r="I14" i="13"/>
  <c r="I5" i="13"/>
  <c r="I6" i="13"/>
  <c r="I10" i="13"/>
  <c r="I11" i="17"/>
  <c r="I13" i="17" s="1"/>
  <c r="H13" i="17"/>
  <c r="G58" i="14"/>
  <c r="G52" i="14"/>
  <c r="F51" i="14"/>
  <c r="F57" i="14"/>
  <c r="F49" i="14"/>
  <c r="F55" i="14"/>
  <c r="F10" i="15"/>
  <c r="I45" i="14"/>
  <c r="I18" i="30"/>
  <c r="E11" i="15"/>
  <c r="J54" i="14"/>
  <c r="G56" i="14"/>
  <c r="G50" i="14"/>
  <c r="D11" i="15"/>
  <c r="J42" i="14"/>
  <c r="H43" i="14"/>
  <c r="D23" i="28"/>
  <c r="D26" i="28"/>
  <c r="G43" i="14"/>
  <c r="F52" i="14"/>
  <c r="E44" i="14"/>
  <c r="I20" i="17"/>
  <c r="I27" i="17" s="1"/>
  <c r="H48" i="14"/>
  <c r="J48" i="14" s="1"/>
  <c r="E46" i="14"/>
  <c r="F44" i="14"/>
  <c r="J45" i="14"/>
  <c r="I20" i="13"/>
  <c r="H58" i="14"/>
  <c r="H45" i="14"/>
  <c r="I43" i="14"/>
  <c r="H39" i="17"/>
  <c r="I25" i="28"/>
  <c r="K25" i="28" s="1"/>
  <c r="I26" i="28"/>
  <c r="K26" i="28" s="1"/>
  <c r="B19" i="30"/>
  <c r="H34" i="2"/>
  <c r="G25" i="28"/>
  <c r="G26" i="28"/>
  <c r="G23" i="28"/>
  <c r="D25" i="28"/>
  <c r="F26" i="28"/>
  <c r="F25" i="28"/>
  <c r="F23" i="28"/>
  <c r="C25" i="28"/>
  <c r="C26" i="28"/>
  <c r="C24" i="28"/>
  <c r="H24" i="28" s="1"/>
  <c r="B21" i="30"/>
  <c r="J21" i="30" s="1"/>
  <c r="H37" i="2"/>
  <c r="E23" i="28"/>
  <c r="H16" i="28"/>
  <c r="D5" i="1"/>
  <c r="E21" i="30"/>
  <c r="H62" i="2"/>
  <c r="F20" i="30" l="1"/>
  <c r="I20" i="30"/>
  <c r="H61" i="2"/>
  <c r="H20" i="30"/>
  <c r="I17" i="13"/>
  <c r="I12" i="13"/>
  <c r="C18" i="30"/>
  <c r="D18" i="30"/>
  <c r="F12" i="15"/>
  <c r="C14" i="15" s="1"/>
  <c r="H9" i="30"/>
  <c r="I37" i="2"/>
  <c r="H55" i="14"/>
  <c r="J55" i="14" s="1"/>
  <c r="H49" i="14"/>
  <c r="I19" i="30"/>
  <c r="F19" i="30"/>
  <c r="G19" i="30"/>
  <c r="H19" i="30"/>
  <c r="H23" i="28"/>
  <c r="I62" i="2"/>
  <c r="F18" i="30"/>
  <c r="H26" i="28"/>
  <c r="F11" i="15"/>
  <c r="I57" i="14"/>
  <c r="J57" i="14" s="1"/>
  <c r="I51" i="14"/>
  <c r="H18" i="30"/>
  <c r="H25" i="28"/>
  <c r="I55" i="14"/>
  <c r="I49" i="14"/>
  <c r="J46" i="14"/>
  <c r="E58" i="14"/>
  <c r="J58" i="14" s="1"/>
  <c r="E52" i="14"/>
  <c r="J52" i="14" s="1"/>
  <c r="D9" i="30"/>
  <c r="C9" i="30"/>
  <c r="D20" i="30"/>
  <c r="C20" i="30"/>
  <c r="G4" i="1"/>
  <c r="G5" i="1"/>
  <c r="H51" i="14"/>
  <c r="H57" i="14"/>
  <c r="G55" i="14"/>
  <c r="G49" i="14"/>
  <c r="J49" i="14" s="1"/>
  <c r="G18" i="30"/>
  <c r="F56" i="14"/>
  <c r="F50" i="14"/>
  <c r="I34" i="2"/>
  <c r="D4" i="1"/>
  <c r="E50" i="14"/>
  <c r="J50" i="14" s="1"/>
  <c r="E56" i="14"/>
  <c r="J56" i="14" s="1"/>
  <c r="J44" i="14"/>
  <c r="J43" i="14"/>
  <c r="B18" i="30"/>
  <c r="H33" i="2"/>
  <c r="E20" i="30" l="1"/>
  <c r="F6" i="30"/>
  <c r="I6" i="30"/>
  <c r="I9" i="30"/>
  <c r="E6" i="30"/>
  <c r="E9" i="30"/>
  <c r="H6" i="30"/>
  <c r="G9" i="30"/>
  <c r="G6" i="30"/>
  <c r="B9" i="30"/>
  <c r="H24" i="2"/>
  <c r="H9" i="2"/>
  <c r="H54" i="2"/>
  <c r="E14" i="30"/>
  <c r="D15" i="30"/>
  <c r="C15" i="30"/>
  <c r="D8" i="30"/>
  <c r="C8" i="30"/>
  <c r="H12" i="2"/>
  <c r="H15" i="30"/>
  <c r="I15" i="30"/>
  <c r="G15" i="30"/>
  <c r="F15" i="30"/>
  <c r="F14" i="30"/>
  <c r="F9" i="30"/>
  <c r="H29" i="2"/>
  <c r="B14" i="30"/>
  <c r="D10" i="30"/>
  <c r="C10" i="30"/>
  <c r="G14" i="30"/>
  <c r="I14" i="30"/>
  <c r="H14" i="30"/>
  <c r="C11" i="30"/>
  <c r="D11" i="30"/>
  <c r="I61" i="2"/>
  <c r="D14" i="30"/>
  <c r="H59" i="2"/>
  <c r="E19" i="30"/>
  <c r="J19" i="30" s="1"/>
  <c r="I33" i="2"/>
  <c r="H8" i="2"/>
  <c r="C14" i="30"/>
  <c r="G17" i="30"/>
  <c r="H17" i="30"/>
  <c r="I17" i="30"/>
  <c r="F17" i="30"/>
  <c r="J18" i="30"/>
  <c r="E18" i="30"/>
  <c r="H58" i="2"/>
  <c r="J51" i="14"/>
  <c r="H46" i="2" l="1"/>
  <c r="I46" i="2" s="1"/>
  <c r="H7" i="2"/>
  <c r="I8" i="2"/>
  <c r="I12" i="2"/>
  <c r="I7" i="2"/>
  <c r="I9" i="2"/>
  <c r="G16" i="30"/>
  <c r="G22" i="30" s="1"/>
  <c r="I16" i="30"/>
  <c r="I22" i="30" s="1"/>
  <c r="D5" i="30"/>
  <c r="E17" i="30"/>
  <c r="H57" i="2"/>
  <c r="B11" i="30"/>
  <c r="H26" i="2"/>
  <c r="H49" i="2"/>
  <c r="J9" i="30"/>
  <c r="F11" i="30"/>
  <c r="I11" i="30"/>
  <c r="G11" i="30"/>
  <c r="H11" i="30"/>
  <c r="I5" i="30"/>
  <c r="H10" i="30"/>
  <c r="F10" i="30"/>
  <c r="G10" i="30"/>
  <c r="I10" i="30"/>
  <c r="D6" i="30"/>
  <c r="C6" i="30"/>
  <c r="B8" i="30"/>
  <c r="H23" i="2"/>
  <c r="F5" i="30"/>
  <c r="B20" i="30"/>
  <c r="J20" i="30" s="1"/>
  <c r="H36" i="2"/>
  <c r="H5" i="30"/>
  <c r="I24" i="2"/>
  <c r="H10" i="2"/>
  <c r="I59" i="2"/>
  <c r="I54" i="2"/>
  <c r="G5" i="30"/>
  <c r="H30" i="2"/>
  <c r="B15" i="30"/>
  <c r="I29" i="2"/>
  <c r="B10" i="30"/>
  <c r="H25" i="2"/>
  <c r="E5" i="30"/>
  <c r="H45" i="2"/>
  <c r="I58" i="2"/>
  <c r="C5" i="30"/>
  <c r="C12" i="30" s="1"/>
  <c r="B5" i="30"/>
  <c r="H20" i="2"/>
  <c r="H55" i="2"/>
  <c r="E15" i="30"/>
  <c r="J14" i="30"/>
  <c r="D12" i="30" l="1"/>
  <c r="J5" i="30"/>
  <c r="I20" i="2"/>
  <c r="H14" i="2"/>
  <c r="J10" i="2" s="1"/>
  <c r="I36" i="2"/>
  <c r="H5" i="2"/>
  <c r="B6" i="30"/>
  <c r="J6" i="30" s="1"/>
  <c r="H21" i="2"/>
  <c r="B16" i="30"/>
  <c r="H31" i="2"/>
  <c r="E16" i="30"/>
  <c r="E22" i="30" s="1"/>
  <c r="H56" i="2"/>
  <c r="C17" i="30"/>
  <c r="D17" i="30"/>
  <c r="C16" i="30"/>
  <c r="C22" i="30" s="1"/>
  <c r="C23" i="30" s="1"/>
  <c r="D16" i="30"/>
  <c r="F16" i="30"/>
  <c r="F22" i="30" s="1"/>
  <c r="H8" i="30"/>
  <c r="H7" i="30"/>
  <c r="E11" i="30"/>
  <c r="H51" i="2"/>
  <c r="I23" i="2"/>
  <c r="I45" i="2"/>
  <c r="E8" i="30"/>
  <c r="J8" i="30" s="1"/>
  <c r="H48" i="2"/>
  <c r="I49" i="2"/>
  <c r="J15" i="30"/>
  <c r="F8" i="30"/>
  <c r="F7" i="30"/>
  <c r="I26" i="2"/>
  <c r="H63" i="2"/>
  <c r="I25" i="2"/>
  <c r="I30" i="2"/>
  <c r="I10" i="2"/>
  <c r="G8" i="30"/>
  <c r="G7" i="30"/>
  <c r="E10" i="30"/>
  <c r="J10" i="30" s="1"/>
  <c r="H50" i="2"/>
  <c r="J11" i="30"/>
  <c r="I55" i="2"/>
  <c r="H4" i="2"/>
  <c r="I7" i="30"/>
  <c r="I8" i="30"/>
  <c r="I57" i="2"/>
  <c r="H16" i="30"/>
  <c r="H22" i="30" s="1"/>
  <c r="G12" i="30" l="1"/>
  <c r="G23" i="30" s="1"/>
  <c r="H12" i="30"/>
  <c r="I12" i="30"/>
  <c r="I23" i="30" s="1"/>
  <c r="H11" i="2"/>
  <c r="I63" i="2"/>
  <c r="J63" i="2"/>
  <c r="J62" i="2"/>
  <c r="J61" i="2"/>
  <c r="J46" i="2"/>
  <c r="J59" i="2"/>
  <c r="J54" i="2"/>
  <c r="J58" i="2"/>
  <c r="J45" i="2"/>
  <c r="J55" i="2"/>
  <c r="J49" i="2"/>
  <c r="J57" i="2"/>
  <c r="I11" i="2"/>
  <c r="J11" i="2"/>
  <c r="J56" i="2"/>
  <c r="I56" i="2"/>
  <c r="H23" i="30"/>
  <c r="E12" i="30"/>
  <c r="E23" i="30" s="1"/>
  <c r="B12" i="30"/>
  <c r="I5" i="2"/>
  <c r="J5" i="2"/>
  <c r="B17" i="30"/>
  <c r="J17" i="30" s="1"/>
  <c r="H32" i="2"/>
  <c r="J7" i="30"/>
  <c r="D22" i="30"/>
  <c r="D23" i="30" s="1"/>
  <c r="F12" i="30"/>
  <c r="F23" i="30" s="1"/>
  <c r="I31" i="2"/>
  <c r="J4" i="2"/>
  <c r="I4" i="2"/>
  <c r="H38" i="2"/>
  <c r="J21" i="2" s="1"/>
  <c r="H27" i="2"/>
  <c r="J48" i="2"/>
  <c r="I48" i="2"/>
  <c r="H52" i="2"/>
  <c r="J16" i="30"/>
  <c r="B22" i="30"/>
  <c r="J14" i="2"/>
  <c r="I14" i="2"/>
  <c r="J13" i="2"/>
  <c r="J8" i="2"/>
  <c r="J12" i="2"/>
  <c r="J7" i="2"/>
  <c r="J9" i="2"/>
  <c r="I50" i="2"/>
  <c r="J50" i="2"/>
  <c r="I21" i="2"/>
  <c r="H60" i="2"/>
  <c r="J51" i="2"/>
  <c r="I51" i="2"/>
  <c r="I60" i="2" l="1"/>
  <c r="J60" i="2"/>
  <c r="H65" i="2"/>
  <c r="J38" i="2"/>
  <c r="I38" i="2"/>
  <c r="J37" i="2"/>
  <c r="J34" i="2"/>
  <c r="J33" i="2"/>
  <c r="J29" i="2"/>
  <c r="J24" i="2"/>
  <c r="J20" i="2"/>
  <c r="J25" i="2"/>
  <c r="J23" i="2"/>
  <c r="J30" i="2"/>
  <c r="J26" i="2"/>
  <c r="J36" i="2"/>
  <c r="I27" i="2"/>
  <c r="J27" i="2"/>
  <c r="J12" i="30"/>
  <c r="I52" i="2"/>
  <c r="J52" i="2"/>
  <c r="J22" i="30"/>
  <c r="B23" i="30"/>
  <c r="J23" i="30" s="1"/>
  <c r="H35" i="2"/>
  <c r="J32" i="2"/>
  <c r="I32" i="2"/>
  <c r="J31" i="2"/>
  <c r="K12" i="30" l="1"/>
  <c r="K21" i="30"/>
  <c r="K19" i="30"/>
  <c r="K18" i="30"/>
  <c r="K14" i="30"/>
  <c r="K20" i="30"/>
  <c r="K9" i="30"/>
  <c r="K10" i="30"/>
  <c r="K5" i="30"/>
  <c r="K8" i="30"/>
  <c r="K15" i="30"/>
  <c r="K6" i="30"/>
  <c r="K11" i="30"/>
  <c r="K22" i="30"/>
  <c r="K16" i="30"/>
  <c r="K7" i="30"/>
  <c r="I65" i="2"/>
  <c r="J65" i="2"/>
  <c r="K17" i="30"/>
  <c r="I35" i="2"/>
  <c r="J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 Levin</author>
  </authors>
  <commentList>
    <comment ref="A13" authorId="0" shapeId="0" xr:uid="{00000000-0006-0000-0100-000001000000}">
      <text>
        <r>
          <rPr>
            <b/>
            <sz val="9"/>
            <color indexed="81"/>
            <rFont val="Calibri"/>
            <family val="2"/>
          </rPr>
          <t>Carol Levin:</t>
        </r>
        <r>
          <rPr>
            <sz val="9"/>
            <color indexed="81"/>
            <rFont val="Calibri"/>
            <family val="2"/>
          </rPr>
          <t xml:space="preserve">
Just for Jigawa (year 1-5), then yobe (year 3), then borno (year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Carol Levin</author>
  </authors>
  <commentList>
    <comment ref="K2" authorId="0" shapeId="0" xr:uid="{00000000-0006-0000-0200-000001000000}">
      <text>
        <r>
          <rPr>
            <b/>
            <sz val="9"/>
            <color indexed="81"/>
            <rFont val="Calibri"/>
            <family val="2"/>
          </rPr>
          <t>Carol Levin:</t>
        </r>
        <r>
          <rPr>
            <sz val="9"/>
            <color indexed="81"/>
            <rFont val="Calibri"/>
            <family val="2"/>
          </rPr>
          <t xml:space="preserve">
Separate Table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Carol Levin</author>
  </authors>
  <commentList>
    <comment ref="F152" authorId="0" shapeId="0" xr:uid="{00000000-0006-0000-0E00-000001000000}">
      <text>
        <r>
          <rPr>
            <b/>
            <sz val="9"/>
            <color indexed="81"/>
            <rFont val="Calibri"/>
            <family val="2"/>
          </rPr>
          <t>Carol Levin:</t>
        </r>
        <r>
          <rPr>
            <sz val="9"/>
            <color indexed="81"/>
            <rFont val="Calibri"/>
            <family val="2"/>
          </rPr>
          <t xml:space="preserve">
Assumes 4 % growth rate</t>
        </r>
      </text>
    </comment>
    <comment ref="F340" authorId="0" shapeId="0" xr:uid="{00000000-0006-0000-0E00-000002000000}">
      <text>
        <r>
          <rPr>
            <b/>
            <sz val="9"/>
            <color indexed="81"/>
            <rFont val="Calibri"/>
            <family val="2"/>
          </rPr>
          <t>Carol Levin:</t>
        </r>
        <r>
          <rPr>
            <sz val="9"/>
            <color indexed="81"/>
            <rFont val="Calibri"/>
            <family val="2"/>
          </rPr>
          <t xml:space="preserve">
Assumes 3% growth rate</t>
        </r>
      </text>
    </comment>
    <comment ref="F369" authorId="0" shapeId="0" xr:uid="{00000000-0006-0000-0E00-000003000000}">
      <text>
        <r>
          <rPr>
            <b/>
            <sz val="9"/>
            <color indexed="81"/>
            <rFont val="Calibri"/>
            <family val="2"/>
          </rPr>
          <t>Carol Levin:</t>
        </r>
        <r>
          <rPr>
            <sz val="9"/>
            <color indexed="81"/>
            <rFont val="Calibri"/>
            <family val="2"/>
          </rPr>
          <t xml:space="preserve">
Assumes 4 % growth rate</t>
        </r>
      </text>
    </comment>
    <comment ref="F393" authorId="0" shapeId="0" xr:uid="{00000000-0006-0000-0E00-000004000000}">
      <text>
        <r>
          <rPr>
            <b/>
            <sz val="9"/>
            <color indexed="81"/>
            <rFont val="Calibri"/>
            <family val="2"/>
          </rPr>
          <t>Carol Levin:</t>
        </r>
        <r>
          <rPr>
            <sz val="9"/>
            <color indexed="81"/>
            <rFont val="Calibri"/>
            <family val="2"/>
          </rPr>
          <t xml:space="preserve">
Assumes 4% growth rate
</t>
        </r>
      </text>
    </comment>
    <comment ref="F439" authorId="0" shapeId="0" xr:uid="{00000000-0006-0000-0E00-000005000000}">
      <text>
        <r>
          <rPr>
            <b/>
            <sz val="9"/>
            <color indexed="81"/>
            <rFont val="Calibri"/>
            <family val="2"/>
          </rPr>
          <t>Carol Levin:</t>
        </r>
        <r>
          <rPr>
            <sz val="9"/>
            <color indexed="81"/>
            <rFont val="Calibri"/>
            <family val="2"/>
          </rPr>
          <t xml:space="preserve">
Assumes 4% growth rate</t>
        </r>
      </text>
    </comment>
    <comment ref="F475" authorId="0" shapeId="0" xr:uid="{00000000-0006-0000-0E00-000006000000}">
      <text>
        <r>
          <rPr>
            <b/>
            <sz val="9"/>
            <color indexed="81"/>
            <rFont val="Calibri"/>
            <family val="2"/>
          </rPr>
          <t>Carol Levin:</t>
        </r>
        <r>
          <rPr>
            <sz val="9"/>
            <color indexed="81"/>
            <rFont val="Calibri"/>
            <family val="2"/>
          </rPr>
          <t xml:space="preserve">
Assumes 4% growth rate</t>
        </r>
      </text>
    </comment>
    <comment ref="F807" authorId="0" shapeId="0" xr:uid="{00000000-0006-0000-0E00-000007000000}">
      <text>
        <r>
          <rPr>
            <b/>
            <sz val="9"/>
            <color indexed="81"/>
            <rFont val="Calibri"/>
            <family val="2"/>
          </rPr>
          <t>Carol Levin:</t>
        </r>
        <r>
          <rPr>
            <sz val="9"/>
            <color indexed="81"/>
            <rFont val="Calibri"/>
            <family val="2"/>
          </rPr>
          <t xml:space="preserve">
Assumes 4% growth rate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Carol Levin</author>
  </authors>
  <commentList>
    <comment ref="E11" authorId="0" shapeId="0" xr:uid="{00000000-0006-0000-1200-000001000000}">
      <text>
        <r>
          <rPr>
            <b/>
            <sz val="9"/>
            <color indexed="81"/>
            <rFont val="Calibri"/>
            <family val="2"/>
          </rPr>
          <t>Carol Levin:</t>
        </r>
        <r>
          <rPr>
            <sz val="9"/>
            <color indexed="81"/>
            <rFont val="Calibri"/>
            <family val="2"/>
          </rPr>
          <t xml:space="preserve">
Ask Albertha</t>
        </r>
      </text>
    </comment>
  </commentList>
</comments>
</file>

<file path=xl/sharedStrings.xml><?xml version="1.0" encoding="utf-8"?>
<sst xmlns="http://schemas.openxmlformats.org/spreadsheetml/2006/main" count="3401" uniqueCount="1389">
  <si>
    <t>Overview</t>
  </si>
  <si>
    <r>
      <t xml:space="preserve">This tool is intended to guide MCC staff to consider specific costs and potential benefits of multisectoral nutrition strategies, building on standard economic evaluation methods. It is divided into </t>
    </r>
    <r>
      <rPr>
        <b/>
        <sz val="12"/>
        <color theme="1"/>
        <rFont val="Calibri"/>
        <family val="2"/>
        <scheme val="minor"/>
      </rPr>
      <t>five</t>
    </r>
    <r>
      <rPr>
        <b/>
        <sz val="11"/>
        <color theme="1"/>
        <rFont val="Calibri"/>
        <family val="2"/>
        <scheme val="minor"/>
      </rPr>
      <t xml:space="preserve"> tabs</t>
    </r>
    <r>
      <rPr>
        <sz val="12"/>
        <color theme="1"/>
        <rFont val="Calibri"/>
        <family val="2"/>
        <scheme val="minor"/>
      </rPr>
      <t xml:space="preserve"> to be completed by the team conducting the economic evaluation. It accompanies the MCC Nutrition Investment Toolkit on taking a nutrition-smart approach to compact development. Currently, the worksheets have information that can be used by the MCC in the standard BCA calculations.</t>
    </r>
  </si>
  <si>
    <t>List of worksheets:</t>
  </si>
  <si>
    <t>The Lives Saved Tool</t>
  </si>
  <si>
    <t>This tab includes links to the Lives Saved Tool (LiST) including guidance, examples and other relevant resources</t>
  </si>
  <si>
    <t>Benefit Assumptions and Parameters</t>
  </si>
  <si>
    <t>This tab includes assumptions on growth and discount rates as well benefit parameters (including for the LiST tool)</t>
  </si>
  <si>
    <t>Coverage Assumptions</t>
  </si>
  <si>
    <t>This tab includes information needed on the coverage of key nutrition indicators which can be found in nationally representative surveys like the DHS and MICS, and if unavailable, could be replaced by proxies applied by LiST.</t>
  </si>
  <si>
    <t>Unit Costs</t>
  </si>
  <si>
    <t>This tab includes information needed on unit costs may be found in accessible administrative financial reports or through public database  prices of commodities, training, etc. (e.g., through the UNICEF Supply Catalogue).</t>
  </si>
  <si>
    <t>Calculations</t>
  </si>
  <si>
    <t>This tab includes the detailed costing, using information on coverage and unit costs</t>
  </si>
  <si>
    <t>Summary Total Cost</t>
  </si>
  <si>
    <t>This tab includes the total costs from the detailed costing tab by intervention.</t>
  </si>
  <si>
    <t>The Lives Saved Tool (LiST)</t>
  </si>
  <si>
    <t>The Lives Saved Tool (LiST) is a mathematical model that estimates the impact of changes in coverage of selected interventions on health outcomes among pregnant women and children less than five years of age. The model is built around an assumption that changes in coverage of health and nutrition interventions drive health outcomes, either directly or by modifying specific risk factors for these outcomes (Walker et al., 2013).
LiST modelling starts with describing the health status of women and children in a base year for all low- and middle-income countries (LMICs) identified by the World Bank. This description includes levels and causes of mortality (maternal, neonatal, and in 1-59-month-old children), risk factors for mortality or other adverse health outcomes (eg, nutrient deficiencies, age-specific levels of stunting and wasting, birth status (including pre-term and small-for-gestational-age) breastfeeding practices) and base year levels of coverage of efficacious nutrition and health interventions that have a known impact on maternal and child health. It also incorporates demographic changes in the population based on projected future fertility and mortality rates (Tong et al., 2022).</t>
  </si>
  <si>
    <t>Website</t>
  </si>
  <si>
    <t>https://www.livessavedtool.org/</t>
  </si>
  <si>
    <t>Guidance</t>
  </si>
  <si>
    <t>https://www.livessavedtool.org/resources</t>
  </si>
  <si>
    <t>Applications</t>
  </si>
  <si>
    <t>https://www.livessavedtool.org/list-in-reports</t>
  </si>
  <si>
    <t>References:</t>
  </si>
  <si>
    <t>Walker N, Tam Y, Friberg IK.Overview of the Lives Saved Tool (LiST). BMC Public Health. 2013;13 Suppl 3:S1.)</t>
  </si>
  <si>
    <t>Tong, Hannah et al. “Maternal and child nutrition in the Lives Saved Tool: Results of a recent update.” Journal of global health vol. 12 08005. 30 Dec. 2022, doi:10.7189/jogh.12.08005</t>
  </si>
  <si>
    <t>Parameter Assumptions and Sources</t>
  </si>
  <si>
    <t>Program Assumptions</t>
  </si>
  <si>
    <t>Estimate</t>
  </si>
  <si>
    <t>Source</t>
  </si>
  <si>
    <t>Discount rate used by the MCC</t>
  </si>
  <si>
    <t>MCC</t>
  </si>
  <si>
    <t>Discount rate used by other analyses</t>
  </si>
  <si>
    <t>Robinson, Lisa A., James K. Hammitt, and Lucy O’Keeffe. 2019. “Valuing Mortality Risk Reductions in Global Benefit-Cost Analysis.” Journal of Benefit-Cost Analysis, 10(S1): doi:10.1017/bca.2018.26.</t>
  </si>
  <si>
    <t>Hoddinott et al., 2013b; Horton &amp; Hoddinott, 2014; Wong &amp; Radin 2019)</t>
  </si>
  <si>
    <t xml:space="preserve">Wong and Dubosse (2019) </t>
  </si>
  <si>
    <t>GNI per capita growth (current) and mean per-capita consumption</t>
  </si>
  <si>
    <t>Varies by country</t>
  </si>
  <si>
    <t>World Economic Outlook, IMF</t>
  </si>
  <si>
    <t>GNI per capita growth (projected)</t>
  </si>
  <si>
    <r>
      <rPr>
        <sz val="12"/>
        <color theme="1"/>
        <rFont val="Calibri"/>
        <family val="2"/>
        <scheme val="minor"/>
      </rPr>
      <t>Feenstra RC, Inklaar R, Timmer MP (2015).</t>
    </r>
    <r>
      <rPr>
        <sz val="12"/>
        <color rgb="FF202124"/>
        <rFont val="Calibri"/>
        <family val="2"/>
        <scheme val="minor"/>
      </rPr>
      <t> </t>
    </r>
    <r>
      <rPr>
        <sz val="12"/>
        <color rgb="FF040C28"/>
        <rFont val="Calibri"/>
        <family val="2"/>
        <scheme val="minor"/>
      </rPr>
      <t>“The Next Generation of the Penn World Table.” American Economic Review, 105(10), 3150–3182.</t>
    </r>
  </si>
  <si>
    <t>Population</t>
  </si>
  <si>
    <t>World Bank World Development Indicators</t>
  </si>
  <si>
    <t>Population growth rate</t>
  </si>
  <si>
    <t>Children aged 0-59 months</t>
  </si>
  <si>
    <t>Country-level Demographic and Health Survey (DHS), ICF</t>
  </si>
  <si>
    <t>Crude birth rate</t>
  </si>
  <si>
    <t>Percent of pregnant women</t>
  </si>
  <si>
    <t>Prevalence of severe acute malnutrition</t>
  </si>
  <si>
    <t>UNICEF, WHO, World Bank: Joint Child Malnutrition Estimates (JME); DHS, MICS, and other nationally representative household surveys.</t>
  </si>
  <si>
    <t>Coverage indicators</t>
  </si>
  <si>
    <t>See 'Coverage tab'</t>
  </si>
  <si>
    <t>LiST; UNICEF, WHO, World Bank: Joint Child Malnutrition Estimates (JME); DHS, MICS, and other nationally representative household surveys.</t>
  </si>
  <si>
    <t>Benefits from avoided premature mortality</t>
  </si>
  <si>
    <t>USD Value of a Statistical Life (VSL) (USD 2016)</t>
  </si>
  <si>
    <t>VSL (USD)</t>
  </si>
  <si>
    <t>160 x GNI per capita PPP; Income elasticity of 1.5</t>
  </si>
  <si>
    <t>Constant value of a statistical life year (VSLY) Alternative 1 (USD)</t>
  </si>
  <si>
    <t>100 times the GNI per capita PPP and an income elasticity of 1.0 (OECD ratio)</t>
  </si>
  <si>
    <t>VSLY Alternative 2 (USD)</t>
  </si>
  <si>
    <t>160 times the GNI per capita PPP and an income elasticity of 1.0 (US ratio)</t>
  </si>
  <si>
    <t>Years of Life Lost (YLLs) due to death at age 2</t>
  </si>
  <si>
    <t xml:space="preserve">Varies by country </t>
  </si>
  <si>
    <t>Life tables by country, Global Health Observatory, WHO (https://www.who.int/data/gho/data/indicators/indicator-details/GHO/gho-ghe-life-tables-by-country)</t>
  </si>
  <si>
    <t>YLLs due to maternal death at age 27</t>
  </si>
  <si>
    <t>Adult life expectancy, undiscounted</t>
  </si>
  <si>
    <t>Value of morbidity benefit avoided for mild/moderate/severe anemia</t>
  </si>
  <si>
    <t>Ershler, W. B., Chen, K., Reyes, E. B., &amp; Dubois, R. (2005). Economic burden of patients with anemia in selected diseases. Value in Health, 8(6), 629-638.</t>
  </si>
  <si>
    <t>Avoided cost per woman (USD) (by avoiding the condition)</t>
  </si>
  <si>
    <t>Benefits from reduced non-fatal health risks</t>
  </si>
  <si>
    <t>Individual WTP to avoid a case of [disease] in target population</t>
  </si>
  <si>
    <t>Country-specific literature</t>
  </si>
  <si>
    <t>Years of healthy life lost due to disability (YLD) for each incidence of [disease]</t>
  </si>
  <si>
    <t xml:space="preserve">Varies by country and condition </t>
  </si>
  <si>
    <r>
      <t>Global Burden of Disease Study 2019 (GBD 2019) Results</t>
    </r>
    <r>
      <rPr>
        <sz val="8"/>
        <color rgb="FF4D5156"/>
        <rFont val="Roboto"/>
      </rPr>
      <t>. .</t>
    </r>
  </si>
  <si>
    <t xml:space="preserve">Percent of target population with [disease] receving treatment and location of treatment </t>
  </si>
  <si>
    <t>Outpatient cost (per visit)</t>
  </si>
  <si>
    <t>WHO CHOICE unit costs</t>
  </si>
  <si>
    <t>Inpatient cost (per visit)</t>
  </si>
  <si>
    <t>Percent of costs borne by public or NGO</t>
  </si>
  <si>
    <t>World Development Indicators, World Bank.</t>
  </si>
  <si>
    <t>Patients who seek care are referred to a hospital facility (%)</t>
  </si>
  <si>
    <t>Country or sector-specific literature</t>
  </si>
  <si>
    <t>Average, unskilled rural wage</t>
  </si>
  <si>
    <t>Cost of caregiver time (% of rural wage)</t>
  </si>
  <si>
    <t>Whittington Dale and Cook Joseph. 2019. “Valuing Changes in Time Use in Low and Middle-Income Countries.” Journal of Benefit-Cost Analysis, 10(S1)</t>
  </si>
  <si>
    <t xml:space="preserve">
Number of episodes of diarrhea that would be observed per child-year</t>
  </si>
  <si>
    <t xml:space="preserve">
Fischer Walker CL, Rudan I, Liu L, et al. Global burden of childhood pneumonia and diarrhoea. The Lancet 2013; 381(9875): 1405-16.</t>
  </si>
  <si>
    <t>Average duration of diarrhea episode (days)</t>
  </si>
  <si>
    <r>
      <t>“Global, Regional, and National Comparative Risk Assessment of 79 Behavioural, Environmental and Occupational, and Metabolic Risks or Clusters of Risks, 1990–2015: A Systematic Analysis for the Global Burden of Disease Study 2015.” </t>
    </r>
    <r>
      <rPr>
        <sz val="11"/>
        <color rgb="FF303030"/>
        <rFont val="Calibri"/>
        <family val="2"/>
        <scheme val="minor"/>
      </rPr>
      <t>Lancet, 388(10053): 1659–1724; Wong and Radin (2019)</t>
    </r>
  </si>
  <si>
    <t>Average duration of a [non-diarrheal disease] incidence (days)</t>
  </si>
  <si>
    <r>
      <t>“Global, Regional, and National Comparative Risk Assessment of 79 Behavioural, Environmental and Occupational, and Metabolic Risks or Clusters of Risks, 1990–2015: A Systematic Analysis for the Global Burden of Disease Study 2015.” </t>
    </r>
    <r>
      <rPr>
        <sz val="11"/>
        <color rgb="FF303030"/>
        <rFont val="Calibri"/>
        <family val="2"/>
        <scheme val="minor"/>
      </rPr>
      <t>Lancet, 388(10053): 1659–1724. </t>
    </r>
  </si>
  <si>
    <t>Lifetime productivity benefits</t>
  </si>
  <si>
    <t>Prevalence of stunting</t>
  </si>
  <si>
    <t>UNICEF, WHO, World Bank: Joint child Malnutrition Estimates (JME);
DHS, MICS, and other nationally representative household surveys.</t>
  </si>
  <si>
    <t>Average adult wage (USD)</t>
  </si>
  <si>
    <t>GNI per capita*(labor force participation / labor share of income)</t>
  </si>
  <si>
    <t>Median increase in wages for a 1 cm increase in height (men)</t>
  </si>
  <si>
    <t>McGovern Mark E., Krishna Aditi, Aguayo Victor M., and Subramanian S. V.. 2017. “A Review of the Evidence Linking Child Stunting to Economic Outcomes.” International Journal of Epidemiology, 46(4): 1171–1191</t>
  </si>
  <si>
    <t>Median increase in wages for a 1 cm increase in height (women)</t>
  </si>
  <si>
    <t>Increased consumption or wages due to stunting aversion</t>
  </si>
  <si>
    <t>11.8% - 66%</t>
  </si>
  <si>
    <t>Hoddinott John, Alderman Harold, Behrman Jere R., Haddad Lawrence, and Horton Susan. 2013. “The Economic Rationale for Investing in Stunting Reduction.” Maternal and Child Nutrition, 9(Suppl. 2): 69–82; Hoddinott J.J., Maluccio J., Behrman R., Martorell P., Melgar A.R., Quisumbing M.et al. (2011)The consequences of early childhood growth failure over the life course. Discussion Paper 1073, International Food Policy Research Institute: Washington, DC.</t>
  </si>
  <si>
    <t>Reduction in lifetime earnings due to avoided birth weight</t>
  </si>
  <si>
    <t>Behrman, J., Alderman, H., &amp; Hoddinott, J. (2004). Hunger and malnutrition. Global crises, global solutions, 363, 420.</t>
  </si>
  <si>
    <t>Age of employment</t>
  </si>
  <si>
    <t>16-60 years; 20-60 years</t>
  </si>
  <si>
    <t>Evans, David, and Fei Yuan. 2019. Equivalent years of schooling: A metric to communicate learning gains in concrete terms. World Bank Policy Research Working Paper 8752.</t>
  </si>
  <si>
    <t>Increase in literacy test scores from exposure to the intervention (sd test scores)</t>
  </si>
  <si>
    <t>Increase in wages per additional year of schooling/ additional grade</t>
  </si>
  <si>
    <t>5-9%</t>
  </si>
  <si>
    <t xml:space="preserve">Hanushek E.A. &amp; Wößmann L. (2008) The role ofcognitive skills in economic development.Journal ofEconomic Literature46, 607–668; Behrman J., Hoddinott J., Maluccio J.A. &amp; Martorell R.(2010)Brains versus Brawn: Labor Market Returns toIntellectual and Physical Health Human Capital in aDeveloping Country. Mimeo, International Food PolicyResearch Institute: Washington, DC.; Fink G, Peet E, Danaei G, Andrews K, McCoy DC, Sudfeld CR, Smith Fawzi MC, Ezzati M, Fawzi WW. Schooling and wage income losses due to early-childhood growth faltering in developing countries: </t>
  </si>
  <si>
    <t>Increase in wages per 1 S.D. improvement in test scores</t>
  </si>
  <si>
    <t>17.8%-35%</t>
  </si>
  <si>
    <t>Evans, David, and Fei Yuan. 2019. Equivalent years of schooling: A metric to communicate learning gains in concrete terms. World Bank Policy Research Working Paper 8752.; Behrman J., Hoddinott J., Maluccio J.A. &amp; Martorell R.(2010)Brains versus Brawn: Labor Market Returns toIntellectual and Physical Health Human Capital in aDeveloping Country. Mimeo, International Food PolicyResearch Institute: Washington, DC.</t>
  </si>
  <si>
    <t>HH value of 1 meal</t>
  </si>
  <si>
    <t>Benefits from increased income</t>
  </si>
  <si>
    <t>Increase in total yield or output</t>
  </si>
  <si>
    <t>Prices of commodities</t>
  </si>
  <si>
    <t>Surplus production sold at market prices</t>
  </si>
  <si>
    <t>Years of increased household production</t>
  </si>
  <si>
    <t>Assumptions for using the LiST Tool</t>
  </si>
  <si>
    <t xml:space="preserve">
Exclusive and continued breastfeeding: Percent of children receiving exclusive breastfeeding until 6 months of age and contined breastfeeding until 24 months of age.</t>
  </si>
  <si>
    <t xml:space="preserve">
LiST, DHS, MICS, and other nationally representative household surveys.</t>
  </si>
  <si>
    <t>Complementary Feeding, Supplementary Feeding and Education:Percent of mothers intensively counseled on the importance of continued breastfeeding beyond six months and appropriate complementary feeding practices, and given appropriate dietary supplementation. As a proxy, the percent of 6-23 month old children receiving minimum dietary diversity (4+ food groups) is used.</t>
  </si>
  <si>
    <t>Small for Gestational Age -Percent of children born in one of four categories: Preterm and small for gestational age (SGA), preterm and appropriate for gestational age (AGA), term and SGA, and term and AGA. SGA is defined as &lt;10th percentile; preterm is defined as &lt;37 weeks.</t>
  </si>
  <si>
    <t>Lee AC, Katz J, Blencowe H, et al. National and regional estimates of term and preterm babies born small for gestational age in 138 low-income and middle-income countries in 2010. Lancet Global Health 2013; 1(1): e26-36.</t>
  </si>
  <si>
    <t>Preterm birth - Percent of children born in one of four categories: Preterm and small for gestational age (SGA), preterm and appropriate for gestational age (AGA), term and SGA, and term and AGA. SGA is defined as &lt;10th percentile; preterm is defined as &lt;37 weeks.</t>
  </si>
  <si>
    <t>Output</t>
  </si>
  <si>
    <t>Intervention</t>
  </si>
  <si>
    <t>Target Population</t>
  </si>
  <si>
    <t>Current coverage</t>
  </si>
  <si>
    <t>Post intervention coverage</t>
  </si>
  <si>
    <t>Specify geographic areas</t>
  </si>
  <si>
    <t>Nutrition-specific (recommended set of interventions)</t>
  </si>
  <si>
    <t>Community Management of Acute Malnutrition (CMAM)</t>
  </si>
  <si>
    <t>Children under 5 years with severe-acute malnutrition (SAM)</t>
  </si>
  <si>
    <t>Behaviour change  - IYCF, maternal and adolescent nutrition, hygiene</t>
  </si>
  <si>
    <t>Pregnant women</t>
  </si>
  <si>
    <t>Complementary Feeding, Supplementary Feeding and Education</t>
  </si>
  <si>
    <t>Exclusive and continued breastfeeding</t>
  </si>
  <si>
    <t xml:space="preserve">Micronutrient supplementation </t>
  </si>
  <si>
    <t>Vitamin A</t>
  </si>
  <si>
    <t>Children 6 to 59 months</t>
  </si>
  <si>
    <t>Iron/folate</t>
  </si>
  <si>
    <t>Deworming</t>
  </si>
  <si>
    <t>Children 12 to 59 months</t>
  </si>
  <si>
    <t>Zinc/ORS for diarrhea management</t>
  </si>
  <si>
    <t>Nutrition-sensitive (Illustrative set of interventions)</t>
  </si>
  <si>
    <t>Health</t>
  </si>
  <si>
    <t xml:space="preserve">Co-location of health and nutrition </t>
  </si>
  <si>
    <t>Education</t>
  </si>
  <si>
    <t xml:space="preserve">Strengthen nutrition component of curricula </t>
  </si>
  <si>
    <t>Children under 5 years, Adolesent girls, Women of reprodutive age, pregnant women, men, grandmothers</t>
  </si>
  <si>
    <t>Promote school health and WASH</t>
  </si>
  <si>
    <t xml:space="preserve">Infuence faith-based or non-traditional schools </t>
  </si>
  <si>
    <t>Train educators and health staff on revised curricula (TOT)</t>
  </si>
  <si>
    <t>Social Protection</t>
  </si>
  <si>
    <t>Strengthen BCC (IYCF, maternal and adolescent nutrition and hygeine)</t>
  </si>
  <si>
    <t>Children under 5 years, women of reproductive years and adolescent girls</t>
  </si>
  <si>
    <t>Agriculture and value chains</t>
  </si>
  <si>
    <t>Leverage existing BCC programs and integrate an agriculture component e.g., OFSP/biofortified crop)</t>
  </si>
  <si>
    <t>Technical assitance to relevant ministry to strengthen implementation, integration and coordination for multisectoral approach focused (ie increased production and processing of biofortified foods)</t>
  </si>
  <si>
    <t>WASH</t>
  </si>
  <si>
    <t>Co-location of WASH and nutrition projects</t>
  </si>
  <si>
    <t xml:space="preserve">Percent of households </t>
  </si>
  <si>
    <t>Harmonisation of BCC messaging and structures at the household and community level</t>
  </si>
  <si>
    <t>Enabling environment</t>
  </si>
  <si>
    <t>(see 'Summary Total Cost' worksheet--beneficiary coverage not relevant here)</t>
  </si>
  <si>
    <t>Unit Costs and Sources</t>
  </si>
  <si>
    <t>Program Area</t>
  </si>
  <si>
    <t>Supplies</t>
  </si>
  <si>
    <t xml:space="preserve">Cost </t>
  </si>
  <si>
    <t>Unit</t>
  </si>
  <si>
    <t>Cost per dose
Per child/women/episode of diarrhea</t>
  </si>
  <si>
    <t>Offshore Transport 
@15%</t>
  </si>
  <si>
    <t>Local transport 
@7%</t>
  </si>
  <si>
    <t>Program cost 
@15%</t>
  </si>
  <si>
    <t xml:space="preserve">Overall </t>
  </si>
  <si>
    <t>Nutrition Specific</t>
  </si>
  <si>
    <t>Micronutrient supplementation</t>
  </si>
  <si>
    <t>MNP</t>
  </si>
  <si>
    <t>Iron Folate</t>
  </si>
  <si>
    <t>Vitamin A supplements</t>
  </si>
  <si>
    <t>Albendazole</t>
  </si>
  <si>
    <t>Low-osmolarity oral rehydration solution (ORS)</t>
  </si>
  <si>
    <t>Zinc</t>
  </si>
  <si>
    <t>CMAM</t>
  </si>
  <si>
    <t>RUTF</t>
  </si>
  <si>
    <t>F-100</t>
  </si>
  <si>
    <t>F-75</t>
  </si>
  <si>
    <t>ReSoMal</t>
  </si>
  <si>
    <t>Other Supplies</t>
  </si>
  <si>
    <t>Mid-Upper Arm Circumference Child</t>
  </si>
  <si>
    <t>Mid-Upper Arm Circumference Adult</t>
  </si>
  <si>
    <t>Scale baby</t>
  </si>
  <si>
    <t>Scale mother/child</t>
  </si>
  <si>
    <t>Height board</t>
  </si>
  <si>
    <t>Source: UNICEF Supply Catalogue</t>
  </si>
  <si>
    <t>Cost (USD)</t>
  </si>
  <si>
    <t>Frequency</t>
  </si>
  <si>
    <t>BCC IYCF Expansion</t>
  </si>
  <si>
    <t>Target: Reach XX per year</t>
  </si>
  <si>
    <t>Start-up/training</t>
  </si>
  <si>
    <t>Training community volunteers</t>
  </si>
  <si>
    <t>One time</t>
  </si>
  <si>
    <t>Training of health workers in eligible facilities</t>
  </si>
  <si>
    <t>Implementation cost</t>
  </si>
  <si>
    <t>Monthly stipends</t>
  </si>
  <si>
    <t>year/geographic unit</t>
  </si>
  <si>
    <t>Meeting to discuss community volunteer feedback</t>
  </si>
  <si>
    <t>Total implementation per geographic unit</t>
  </si>
  <si>
    <t>Implementation cost per beneficiary per year</t>
  </si>
  <si>
    <t>Source: Country-specific</t>
  </si>
  <si>
    <t>Cost per household (USD)</t>
  </si>
  <si>
    <t>Cost per beneficiary (USD)</t>
  </si>
  <si>
    <t>Cost per geographic unit/year (USD)</t>
  </si>
  <si>
    <t>Cash transfer</t>
  </si>
  <si>
    <t>School food transfer</t>
  </si>
  <si>
    <t>School-based deworming</t>
  </si>
  <si>
    <t>Biofortification of crop</t>
  </si>
  <si>
    <t>Aflatoxin control</t>
  </si>
  <si>
    <t>Hygiene promotion</t>
  </si>
  <si>
    <t>Establishment of Community Support Groups</t>
  </si>
  <si>
    <t>Description</t>
  </si>
  <si>
    <t>Unit/ Days</t>
  </si>
  <si>
    <t># Units</t>
  </si>
  <si>
    <t>Unit Cost (USD)</t>
  </si>
  <si>
    <t>Total cost(USD)</t>
  </si>
  <si>
    <t>Production of Counselling Charts</t>
  </si>
  <si>
    <t>Postages</t>
  </si>
  <si>
    <t>Total</t>
  </si>
  <si>
    <t>IYCF Health Facility Staff Training OR Training of Trainers</t>
  </si>
  <si>
    <t>Units</t>
  </si>
  <si>
    <t>Number of units</t>
  </si>
  <si>
    <t>Number of days</t>
  </si>
  <si>
    <t>Total cost (USD)</t>
  </si>
  <si>
    <t>Venue</t>
  </si>
  <si>
    <t>Accomodation</t>
  </si>
  <si>
    <t>Tea breaks</t>
  </si>
  <si>
    <t>Lunch</t>
  </si>
  <si>
    <t>Honorarium for facilitators</t>
  </si>
  <si>
    <t>Transportation</t>
  </si>
  <si>
    <t>Stationaries</t>
  </si>
  <si>
    <t>1.  Demographic information (2018)</t>
  </si>
  <si>
    <t>Option 2 numbers</t>
  </si>
  <si>
    <t>Countruy</t>
  </si>
  <si>
    <t>(from WINNN targets reached)</t>
  </si>
  <si>
    <t>Borno</t>
  </si>
  <si>
    <t>Children aged 6-59 months</t>
  </si>
  <si>
    <t>Vita A</t>
  </si>
  <si>
    <t>Iron folate</t>
  </si>
  <si>
    <t>Children under 0-59 months</t>
  </si>
  <si>
    <t>Zinc/ORS</t>
  </si>
  <si>
    <t>Adolescent girls (12-18 years)</t>
  </si>
  <si>
    <t>MOVE TO COLUMN A OR. MAKE SURE IT IS THERE</t>
  </si>
  <si>
    <t>Prevalence of SAM</t>
  </si>
  <si>
    <t>LEGEND</t>
  </si>
  <si>
    <t>Number of pregnancies</t>
  </si>
  <si>
    <t>SAM Burden 6- 29 months</t>
  </si>
  <si>
    <t>Total number of women at 15~49 age group</t>
  </si>
  <si>
    <t>Average LGA by state (2018)</t>
  </si>
  <si>
    <t xml:space="preserve">WINNN </t>
  </si>
  <si>
    <t>WINNN (2a, 3a, b, c, d)</t>
  </si>
  <si>
    <t>Adolescent girls at 12-18 years</t>
  </si>
  <si>
    <t>(Source UNDP)</t>
  </si>
  <si>
    <t>Jigawa</t>
  </si>
  <si>
    <t>WINNN 3a (MS-Jigawa), ADD: Yobe (MS-3 WINNN LGAs); ADD 3 additional LGAs, not WINNN for humanitarian response--add Borno 3 LGAs for everything</t>
  </si>
  <si>
    <t>Est.Population of children 6-59 months</t>
  </si>
  <si>
    <t>Est.Population of children 0-59 months</t>
  </si>
  <si>
    <t>Number of pregnant women</t>
  </si>
  <si>
    <t>Of 15-29 yo those who are pregnant or with children under 2 years</t>
  </si>
  <si>
    <t>(Source 2006 census)</t>
  </si>
  <si>
    <t>Number of women 15-49 years</t>
  </si>
  <si>
    <t>Number of children 6-59 months</t>
  </si>
  <si>
    <t>Number of children 0-59 months</t>
  </si>
  <si>
    <t>Number of adolescent girls  (12-18 years)</t>
  </si>
  <si>
    <t>UNDP</t>
  </si>
  <si>
    <t>BCC Coverage calculations</t>
  </si>
  <si>
    <t>Coverage of BCC work</t>
  </si>
  <si>
    <t xml:space="preserve">Assume populatkon growth of </t>
  </si>
  <si>
    <t>Total Target Population of LGAs</t>
  </si>
  <si>
    <t>Old WINNN LGAs</t>
  </si>
  <si>
    <t>Yobe WINNN</t>
  </si>
  <si>
    <t>Yobe Humanitarian</t>
  </si>
  <si>
    <t>Borno Humanitarian</t>
  </si>
  <si>
    <t>@ 75% coverage for BCC</t>
  </si>
  <si>
    <t>Old WINN LGAs</t>
  </si>
  <si>
    <t>Jigawa, Yobe and old WINNN</t>
  </si>
  <si>
    <t>Yobe and Borno Humanitarian</t>
  </si>
  <si>
    <t>£ million</t>
  </si>
  <si>
    <t>Year 1</t>
  </si>
  <si>
    <t>Year 2</t>
  </si>
  <si>
    <t>Year 3</t>
  </si>
  <si>
    <t>Year 4</t>
  </si>
  <si>
    <t>Year 5</t>
  </si>
  <si>
    <t>Year 6</t>
  </si>
  <si>
    <t>Year 7</t>
  </si>
  <si>
    <t>Year 8</t>
  </si>
  <si>
    <t>%</t>
  </si>
  <si>
    <t>Nutrition specific</t>
  </si>
  <si>
    <t>Treatment of severe acute malnutrition (CMAM)</t>
  </si>
  <si>
    <t>Subtotal nutrition specific</t>
  </si>
  <si>
    <t xml:space="preserve">Nutrition sensitive </t>
  </si>
  <si>
    <t>Cash transfers</t>
  </si>
  <si>
    <t>Agriculture</t>
  </si>
  <si>
    <t>Water, Sanitation and Hygiene</t>
  </si>
  <si>
    <t>Other</t>
  </si>
  <si>
    <t>Nutrition governance</t>
  </si>
  <si>
    <t>Advocacy, Information systems and research</t>
  </si>
  <si>
    <t>Subtotal Nutrition sensitive</t>
  </si>
  <si>
    <t>Grand total</t>
  </si>
  <si>
    <t>Option 2:Current coverage and hand over current activities (5 states)</t>
  </si>
  <si>
    <t>US$</t>
  </si>
  <si>
    <t>Item</t>
  </si>
  <si>
    <t>£</t>
  </si>
  <si>
    <t>in million £</t>
  </si>
  <si>
    <t>Share of budget</t>
  </si>
  <si>
    <t>Sub-total nutrition specific</t>
  </si>
  <si>
    <t>Nutrition Governance</t>
  </si>
  <si>
    <t>Advocacy, information systems and research</t>
  </si>
  <si>
    <t>Total Project Cost</t>
  </si>
  <si>
    <t>Option 3 Phase 1 (Years 1 to 3) Close out in WINNN states, except in Jigawa-one multisectoral nutrition program using the WINNN platform (1 state, 15 LGAs)</t>
  </si>
  <si>
    <t>Education support</t>
  </si>
  <si>
    <t>Social protection</t>
  </si>
  <si>
    <t>Agriculture and livelihoods</t>
  </si>
  <si>
    <t>BCC modules for multi-sectoral program</t>
  </si>
  <si>
    <t>Total Project Cost Phase 1</t>
  </si>
  <si>
    <t>Option 3 Phase 2 (Years 4 to 8): Multisectoral nutrition program in WINNN and humanitarian sites (3 states 12 LGAs)</t>
  </si>
  <si>
    <t>Sub-total nutrition sensitive</t>
  </si>
  <si>
    <t>Total Project Cost Phase 2</t>
  </si>
  <si>
    <t>Total  Cost Years 1 - 5</t>
  </si>
  <si>
    <t>States</t>
  </si>
  <si>
    <t>Phase 1</t>
  </si>
  <si>
    <t>Phase 2</t>
  </si>
  <si>
    <t xml:space="preserve">Year 1  </t>
  </si>
  <si>
    <t xml:space="preserve">Year 3  </t>
  </si>
  <si>
    <t xml:space="preserve">Year 4 </t>
  </si>
  <si>
    <t xml:space="preserve">Year 5  </t>
  </si>
  <si>
    <t>Kebbie- WINNN</t>
  </si>
  <si>
    <t>3 LGAs</t>
  </si>
  <si>
    <t>Katsina-WINNN</t>
  </si>
  <si>
    <t>Zamfara-WINNN</t>
  </si>
  <si>
    <t>Jigawa- WINNN</t>
  </si>
  <si>
    <t>3 LGAs-ms</t>
  </si>
  <si>
    <t>Yobe-WINNN</t>
  </si>
  <si>
    <t>Yobe-humanitarian</t>
  </si>
  <si>
    <t>Borno-humanitarian</t>
  </si>
  <si>
    <t>Count of states &amp; LGAs by year</t>
  </si>
  <si>
    <t>LGAs</t>
  </si>
  <si>
    <t>LGAs with multisectoral</t>
  </si>
  <si>
    <t>Option 1 Do nothing</t>
  </si>
  <si>
    <t xml:space="preserve"> Option 2 Status Quo &amp; handover</t>
  </si>
  <si>
    <t>Option 3a Status Quo in 4 WINNN states &amp; multisectoral in 1 WINNN state</t>
  </si>
  <si>
    <t>Option 3             Option3a + introd of multisectoral approach in 1 non-WINNN state</t>
  </si>
  <si>
    <t xml:space="preserve">Option 3c                Option 3b, but including geographies receiving humanitarian programming </t>
  </si>
  <si>
    <t xml:space="preserve">Nutrition specific </t>
  </si>
  <si>
    <t>Children under 5 years with SAM</t>
  </si>
  <si>
    <t>✓</t>
  </si>
  <si>
    <r>
      <t xml:space="preserve">Children under 5 years, </t>
    </r>
    <r>
      <rPr>
        <b/>
        <i/>
        <sz val="10"/>
        <color rgb="FF595959"/>
        <rFont val="Times New Roman"/>
        <family val="1"/>
      </rPr>
      <t>Adolesent girls</t>
    </r>
    <r>
      <rPr>
        <sz val="10"/>
        <color rgb="FF595959"/>
        <rFont val="Times New Roman"/>
        <family val="1"/>
      </rPr>
      <t>, Women of reprodutive age, pregnant women, men, grandmothers</t>
    </r>
  </si>
  <si>
    <t>Micronutrient supplementation – vitamin A (state), iron/folate (LGAs only)</t>
  </si>
  <si>
    <r>
      <t xml:space="preserve">Children 6 to 59 months, PLW and </t>
    </r>
    <r>
      <rPr>
        <b/>
        <i/>
        <sz val="10"/>
        <color rgb="FF595959"/>
        <rFont val="Times New Roman"/>
        <family val="1"/>
      </rPr>
      <t>adolescent girls</t>
    </r>
  </si>
  <si>
    <t>Nutrition sensitive</t>
  </si>
  <si>
    <t>Food and nutrition insecure households</t>
  </si>
  <si>
    <r>
      <t>Co-location of health and nutrition (</t>
    </r>
    <r>
      <rPr>
        <b/>
        <i/>
        <sz val="10"/>
        <color rgb="FF595959"/>
        <rFont val="Times New Roman"/>
        <family val="1"/>
      </rPr>
      <t>training and meetings, integrate strenthened CMAM and more effective IYCF</t>
    </r>
    <r>
      <rPr>
        <sz val="10"/>
        <color rgb="FF595959"/>
        <rFont val="Times New Roman"/>
        <family val="1"/>
      </rPr>
      <t>)</t>
    </r>
  </si>
  <si>
    <r>
      <t xml:space="preserve">Strengthen nutrition component of curricula </t>
    </r>
    <r>
      <rPr>
        <b/>
        <i/>
        <sz val="10"/>
        <color rgb="FF595959"/>
        <rFont val="Times New Roman"/>
        <family val="1"/>
      </rPr>
      <t>(Consultancy only-1 time only)</t>
    </r>
  </si>
  <si>
    <t>Children aged 5 to 10 years, adolescent girls</t>
  </si>
  <si>
    <t>Infuence Quranic schools (workshops statewide)</t>
  </si>
  <si>
    <t>Agriculture and Livelihoods</t>
  </si>
  <si>
    <t>Leverage existing BCC progrfams and integrate an agriculture component, such as OFSP/biofortified crop)</t>
  </si>
  <si>
    <t>Technical assitance to MOA to strengthen implementation, integration and coordination for multisectoral approach focused (ie increased production and processing of biofortified foods)</t>
  </si>
  <si>
    <r>
      <t>Reach out of school girls (ENGINE)</t>
    </r>
    <r>
      <rPr>
        <b/>
        <i/>
        <sz val="10"/>
        <color rgb="FF595959"/>
        <rFont val="Times New Roman"/>
        <family val="1"/>
      </rPr>
      <t xml:space="preserve"> (Additional costs to existing program)</t>
    </r>
  </si>
  <si>
    <t>Support livelihoods for adolescents/mothers as part of ENGINE or other that promote nutrient rich foods (petty trade for vegetables, small livestock).</t>
  </si>
  <si>
    <t>Children under 5 years</t>
  </si>
  <si>
    <t xml:space="preserve">Nutrition Governance </t>
  </si>
  <si>
    <t>Coordination: Support in integration of nutrition into primary health at Federal, State and sub-State (LGA, community) levels</t>
  </si>
  <si>
    <t>WINNN states</t>
  </si>
  <si>
    <t>Technical assistance to strengthen capacity in multisectoral nutrition policies and programs</t>
  </si>
  <si>
    <t>Strengthen committee focusing on multisectoral coordination (1-day meeting (lunch/travel costs/safari) 2 per quarter per Ministry), 1 workshop per year, TOR, roadmap)</t>
  </si>
  <si>
    <t>Federal</t>
  </si>
  <si>
    <r>
      <rPr>
        <b/>
        <sz val="10"/>
        <color rgb="FF595959"/>
        <rFont val="Times New Roman"/>
        <family val="1"/>
      </rPr>
      <t>Federal level</t>
    </r>
    <r>
      <rPr>
        <sz val="10"/>
        <color rgb="FF595959"/>
        <rFont val="Times New Roman"/>
        <family val="1"/>
      </rPr>
      <t xml:space="preserve"> ONLY-MOA, MOE, MOH, MBP provide with assistance </t>
    </r>
  </si>
  <si>
    <t>Coordination: Supporting Strengthening of Federal, State and sub-State (LGA, community) structures</t>
  </si>
  <si>
    <t>Coordination meetings (Federal)- 1 workshop per year &amp;  2 meetings per year</t>
  </si>
  <si>
    <t>Coordination meetings (State) Discrete technical support stakeholder mapping, (20 days of local consultant/year), 3 meetings per year and 1 workshop per year</t>
  </si>
  <si>
    <t>Jigawa &amp; non-WINN State</t>
  </si>
  <si>
    <t>Coordination meetings (LGA)  3 Meetings (1 per LGA) or 1  workshop per year</t>
  </si>
  <si>
    <t>Jigawa LGAs and non-WINN state LGAS</t>
  </si>
  <si>
    <t>Support Policy Development at the Federal Level</t>
  </si>
  <si>
    <t>Incorporate education strategy under food and nutrition policy (Consultant 30 days of local consultant per year; 1 workshop one time only)</t>
  </si>
  <si>
    <t>Nutrition sensitive agricultural policies (TA of MOH to go through existing policies to make current policies more nutrition sensitive (Consultant over 2 years 50 days/year)</t>
  </si>
  <si>
    <t>Handover WINN to state and LGAs</t>
  </si>
  <si>
    <t>Feasibility assessment for health systems readiness (supply chain, human resources, financing); baseline and annually</t>
  </si>
  <si>
    <t>State and LGAs</t>
  </si>
  <si>
    <t>Strengthen capacity/mentoring to support HS readiness (Workshop, on-going mentoring from NGO; joint supervision visits over 5 year period)</t>
  </si>
  <si>
    <t xml:space="preserve">Meetings (quarterly meetings aligned with LGA microplanning activities) </t>
  </si>
  <si>
    <t>Workshop (all 4-5 states) annually after year 1</t>
  </si>
  <si>
    <t>State level with all LGAs</t>
  </si>
  <si>
    <t>Strategy and planning: Improving State multisectoral plans and LGA development plans</t>
  </si>
  <si>
    <t>Improve plans through participatory approach (workshop and 20 days/plan (4 plans) one off in non-WINN state; 10days/plan (4 plans) in Jigawa; 1 Workshop per plan in 2 states (8 workshops)</t>
  </si>
  <si>
    <t>Strengthen Community Governance</t>
  </si>
  <si>
    <t>Community landscape --formal and informal structures to benefit multisectoral nutrition strategies;  (lump sum per LGA per year/every year)</t>
  </si>
  <si>
    <t>Handover emergency situation to long term development</t>
  </si>
  <si>
    <t>Advocacy</t>
  </si>
  <si>
    <t>Analysis, Printing, Briefs, production of material, workshops and meetings, exposure visits- learning visit (federal to state, state to state, international visit - for state and LGA leaders)</t>
  </si>
  <si>
    <t>Federal, state (all states 5 WINN plus, and emergency state) and LGA</t>
  </si>
  <si>
    <t>Information system: Expanding and Enhancing Use of Information Systems</t>
  </si>
  <si>
    <t>Development results framework that underlies multisectoral nutrition information system (consultant team- 50 days per year- team of 4, meetings, workshops)</t>
  </si>
  <si>
    <t>Federal, state, LGA</t>
  </si>
  <si>
    <t>Installation/building of multisectoral nutrition information system (consultant team, develop software, hardware updates, subscription and internet fees- same as above team and meetings)</t>
  </si>
  <si>
    <t>Roll out of nutrition information system ( planning meetings, training, supervision, mentoring)</t>
  </si>
  <si>
    <t>Research</t>
  </si>
  <si>
    <t>Research on how a multisectoral approach works in Nigeria</t>
  </si>
  <si>
    <t>Federal, state and LGA (use ORIE budget)</t>
  </si>
  <si>
    <t>Feasibility study on community fortification</t>
  </si>
  <si>
    <t>Assess feasibility of reaching out of school adolescent girls to improve nutrition and delay pregnancy</t>
  </si>
  <si>
    <t xml:space="preserve">IEC/BBC effectiveness for all components and target groups </t>
  </si>
  <si>
    <t>Integration of mn supplementation to reach adolescent girls</t>
  </si>
  <si>
    <t>Multisectoral LGAs</t>
  </si>
  <si>
    <t>Nutrition specific LGAs</t>
  </si>
  <si>
    <t>Phase 1: August 2017 - March 2020</t>
  </si>
  <si>
    <t>Phase 2: Sept 2019 - March 2025</t>
  </si>
  <si>
    <t xml:space="preserve">From: </t>
  </si>
  <si>
    <t xml:space="preserve">To: </t>
  </si>
  <si>
    <t>Number of Months</t>
  </si>
  <si>
    <t>Jigawa - 3 WINNN LGAs</t>
  </si>
  <si>
    <t>Yobe - 3 WINNN LGAs</t>
  </si>
  <si>
    <t>Yobe - 3 Hum LGAs</t>
  </si>
  <si>
    <t>Borno - 3 Hum LGAs</t>
  </si>
  <si>
    <t>Kebbi - 3 WINNN LGAs</t>
  </si>
  <si>
    <t>Katsina - 3 WINNN LGAs</t>
  </si>
  <si>
    <t>Zamfara - 3 WINNN LGAs</t>
  </si>
  <si>
    <t>Of which WINNN only</t>
  </si>
  <si>
    <t>Of which multisectoral</t>
  </si>
  <si>
    <t>Financial Year (FY)</t>
  </si>
  <si>
    <t>FY1</t>
  </si>
  <si>
    <t>FY2</t>
  </si>
  <si>
    <t>FY3</t>
  </si>
  <si>
    <t>FY4</t>
  </si>
  <si>
    <t>FY5</t>
  </si>
  <si>
    <t>FY6</t>
  </si>
  <si>
    <t>FY7</t>
  </si>
  <si>
    <t>FY8</t>
  </si>
  <si>
    <t>Humanitarian LGAs (WINNN and non-WINN)</t>
  </si>
  <si>
    <t>WINNN LGAs (2017)</t>
  </si>
  <si>
    <t>Katsina</t>
  </si>
  <si>
    <t>Kebbi</t>
  </si>
  <si>
    <t>Zamfara</t>
  </si>
  <si>
    <t>Yobe</t>
  </si>
  <si>
    <t>Bornu</t>
  </si>
  <si>
    <t>Birnin Kudu</t>
  </si>
  <si>
    <t>Guri</t>
  </si>
  <si>
    <t>Gwiwa</t>
  </si>
  <si>
    <t>Bakori</t>
  </si>
  <si>
    <t>Jibia</t>
  </si>
  <si>
    <t>Mai'Adua</t>
  </si>
  <si>
    <t>Dandi</t>
  </si>
  <si>
    <t>Gwandu</t>
  </si>
  <si>
    <t>Maiyama</t>
  </si>
  <si>
    <t>Bakura</t>
  </si>
  <si>
    <t>Bungudu</t>
  </si>
  <si>
    <t>Shinkafi</t>
  </si>
  <si>
    <t>Machina</t>
  </si>
  <si>
    <t>Yunusari</t>
  </si>
  <si>
    <t>Fika</t>
  </si>
  <si>
    <t>Gulani</t>
  </si>
  <si>
    <t>Nangere</t>
  </si>
  <si>
    <t>Tarmna</t>
  </si>
  <si>
    <t>Askira/Uba</t>
  </si>
  <si>
    <t>Chibok</t>
  </si>
  <si>
    <t>Dambua</t>
  </si>
  <si>
    <t>Number of adolescent girls</t>
  </si>
  <si>
    <t>WINNN LGAs</t>
  </si>
  <si>
    <t>Humanitarian LGAs</t>
  </si>
  <si>
    <t>WINNN LGAS</t>
  </si>
  <si>
    <t>Kebbie</t>
  </si>
  <si>
    <t>N</t>
  </si>
  <si>
    <t>P</t>
  </si>
  <si>
    <t>Prevalence of SAM*</t>
  </si>
  <si>
    <t>*NNHS 2015 - SAM based on MUAC</t>
  </si>
  <si>
    <t>SAM Burden 6- 29 months (no conversion)</t>
  </si>
  <si>
    <t>Incidence</t>
  </si>
  <si>
    <t>K</t>
  </si>
  <si>
    <t>Need</t>
  </si>
  <si>
    <t>Total WINNN</t>
  </si>
  <si>
    <t>Total humanitarian</t>
  </si>
  <si>
    <t>N*P*K</t>
  </si>
  <si>
    <t>N*P*K*C (40%)</t>
  </si>
  <si>
    <t>N*P*K*C (50%)</t>
  </si>
  <si>
    <t>N*P*K*C (60%)</t>
  </si>
  <si>
    <t>N*P*K*C (70%)</t>
  </si>
  <si>
    <t xml:space="preserve">Cost Calculations: Detailed Costing Excersize </t>
  </si>
  <si>
    <t>Specific Activity</t>
  </si>
  <si>
    <t>Estimated unit cost (USD)</t>
  </si>
  <si>
    <t xml:space="preserve"> No of units</t>
  </si>
  <si>
    <t>Year 1 (USD)</t>
  </si>
  <si>
    <t>Year 2 (USD)</t>
  </si>
  <si>
    <t>Year 3 (USD)</t>
  </si>
  <si>
    <t>Year 4 (USD)</t>
  </si>
  <si>
    <t>Year 5 (USD)</t>
  </si>
  <si>
    <t>Total  (USD)</t>
  </si>
  <si>
    <t>Nutrition sensitive (Illustrative)</t>
  </si>
  <si>
    <t>Reach out of school girls (ENGINE) (Additional costs to existing program)</t>
  </si>
  <si>
    <t>General</t>
  </si>
  <si>
    <t>Nutrition Governance (Illustrative)</t>
  </si>
  <si>
    <t>Strengthen capacity in multisectoral nutrition policies and programs</t>
  </si>
  <si>
    <t>Coordination: Supporting Strengthening of Federal, State Structures</t>
  </si>
  <si>
    <t>Strategy and planning: Improving Sub-National Planning</t>
  </si>
  <si>
    <t>Sub-total nutrition Governance</t>
  </si>
  <si>
    <t>Sub-total advocacy, information systems and research</t>
  </si>
  <si>
    <t xml:space="preserve">Total </t>
  </si>
  <si>
    <t>Total Costs</t>
  </si>
  <si>
    <t>Activities</t>
  </si>
  <si>
    <t>Total costs (USD million)</t>
  </si>
  <si>
    <t>Behaviour change commuication (BCC) - Infant and Young Child Feeding, maternal and adolescent nutrition, hygiene</t>
  </si>
  <si>
    <t>Nutrition Sensitive</t>
  </si>
  <si>
    <t>Estimated projected population size based on 2006 census</t>
  </si>
  <si>
    <t>CMAM-OTP sites</t>
  </si>
  <si>
    <t>Number of facilities</t>
  </si>
  <si>
    <t>STATES</t>
  </si>
  <si>
    <t>LGANAMES</t>
  </si>
  <si>
    <t>Sum of Pop2014</t>
  </si>
  <si>
    <t>Sum of Pop2015</t>
  </si>
  <si>
    <t>Sum of Pop2016</t>
  </si>
  <si>
    <t>Sum of Pop2017</t>
  </si>
  <si>
    <t>Sum of Pop2018</t>
  </si>
  <si>
    <t>Sum of Pop2019</t>
  </si>
  <si>
    <t>Sum of Pop2020</t>
  </si>
  <si>
    <t>PHCs</t>
  </si>
  <si>
    <t>WCWC</t>
  </si>
  <si>
    <t>MCH</t>
  </si>
  <si>
    <t>Hosp</t>
  </si>
  <si>
    <t>H/F</t>
  </si>
  <si>
    <t>CHC</t>
  </si>
  <si>
    <t>Auyo</t>
  </si>
  <si>
    <t>Babura</t>
  </si>
  <si>
    <t>Biriniwa</t>
  </si>
  <si>
    <t>Buji</t>
  </si>
  <si>
    <t>Dutse</t>
  </si>
  <si>
    <t>Gagarawa</t>
  </si>
  <si>
    <t>Garki</t>
  </si>
  <si>
    <t>Gumel</t>
  </si>
  <si>
    <t>Gwaram</t>
  </si>
  <si>
    <t>Hadejia</t>
  </si>
  <si>
    <t>Jahun</t>
  </si>
  <si>
    <t>Kafin Hausa</t>
  </si>
  <si>
    <t>Kaugama</t>
  </si>
  <si>
    <t>Kazaure</t>
  </si>
  <si>
    <t>Kiri Kasama</t>
  </si>
  <si>
    <t>kiyawa</t>
  </si>
  <si>
    <t>Maigatari</t>
  </si>
  <si>
    <t>Malam Maduri</t>
  </si>
  <si>
    <t>Miga</t>
  </si>
  <si>
    <t>Ringim</t>
  </si>
  <si>
    <t>Roni</t>
  </si>
  <si>
    <t>Sule Tankakar</t>
  </si>
  <si>
    <t>Taura</t>
  </si>
  <si>
    <t>Yankwashi</t>
  </si>
  <si>
    <t>Jigawa Average</t>
  </si>
  <si>
    <t>Jigawa Total</t>
  </si>
  <si>
    <t>Batagarawa</t>
  </si>
  <si>
    <t>Batsari</t>
  </si>
  <si>
    <t>Baure</t>
  </si>
  <si>
    <t>Bindawa</t>
  </si>
  <si>
    <t>Charanchi</t>
  </si>
  <si>
    <t>Dan Musa</t>
  </si>
  <si>
    <t>Dandume</t>
  </si>
  <si>
    <t>Danja</t>
  </si>
  <si>
    <t>Daura</t>
  </si>
  <si>
    <t>Dutsi</t>
  </si>
  <si>
    <t>Dutsin Ma</t>
  </si>
  <si>
    <t>Faskari</t>
  </si>
  <si>
    <t>Funtua</t>
  </si>
  <si>
    <t>Ingawa</t>
  </si>
  <si>
    <t>Kafur</t>
  </si>
  <si>
    <t>kaita</t>
  </si>
  <si>
    <t>Kankara</t>
  </si>
  <si>
    <t>Kankia</t>
  </si>
  <si>
    <t>Kurfi</t>
  </si>
  <si>
    <t>Kusada</t>
  </si>
  <si>
    <t>Malumfashi</t>
  </si>
  <si>
    <t>Mani</t>
  </si>
  <si>
    <t>Mashi</t>
  </si>
  <si>
    <t>Matazu</t>
  </si>
  <si>
    <t>Musawa</t>
  </si>
  <si>
    <t>Rimi</t>
  </si>
  <si>
    <t>Sabuwa</t>
  </si>
  <si>
    <t>Safana</t>
  </si>
  <si>
    <t>Sandamu</t>
  </si>
  <si>
    <t>Zango</t>
  </si>
  <si>
    <t>Katsina Average</t>
  </si>
  <si>
    <t>Katsina Total</t>
  </si>
  <si>
    <t>Aleiro</t>
  </si>
  <si>
    <t>Arewa Dandi</t>
  </si>
  <si>
    <t>Argungu</t>
  </si>
  <si>
    <t>Augie</t>
  </si>
  <si>
    <t>Bagudo</t>
  </si>
  <si>
    <t>Birnin Kebbi</t>
  </si>
  <si>
    <t>Bunza</t>
  </si>
  <si>
    <t>Fakai</t>
  </si>
  <si>
    <t>Jega</t>
  </si>
  <si>
    <t>Kalgo</t>
  </si>
  <si>
    <t>Koko/Besse</t>
  </si>
  <si>
    <t>Ngaski</t>
  </si>
  <si>
    <t>Sakaba</t>
  </si>
  <si>
    <t>Shanga</t>
  </si>
  <si>
    <t>Suru</t>
  </si>
  <si>
    <t>Wasagu/Danko</t>
  </si>
  <si>
    <t>Yauri</t>
  </si>
  <si>
    <t>Zuru</t>
  </si>
  <si>
    <t>Kebbie Average</t>
  </si>
  <si>
    <t>Kebbi Total</t>
  </si>
  <si>
    <t>Anka</t>
  </si>
  <si>
    <t>Birnin Magaji/Kiyaw</t>
  </si>
  <si>
    <t>Bukkuyum</t>
  </si>
  <si>
    <t>Gummi</t>
  </si>
  <si>
    <t>Gusau</t>
  </si>
  <si>
    <t>Kaura Namoda</t>
  </si>
  <si>
    <t>Maradun</t>
  </si>
  <si>
    <t>Maru</t>
  </si>
  <si>
    <t>Talata Mafara</t>
  </si>
  <si>
    <t>Tsafe</t>
  </si>
  <si>
    <t>Zurmi</t>
  </si>
  <si>
    <t>Zamfara Average</t>
  </si>
  <si>
    <t>Zamfara Total</t>
  </si>
  <si>
    <t>Bade</t>
  </si>
  <si>
    <t>Bursari</t>
  </si>
  <si>
    <t>Damaturu</t>
  </si>
  <si>
    <t>Fune</t>
  </si>
  <si>
    <t>Geidam</t>
  </si>
  <si>
    <t>Gujba</t>
  </si>
  <si>
    <t>Jakusko</t>
  </si>
  <si>
    <t>Karasuwa</t>
  </si>
  <si>
    <t>Nguru</t>
  </si>
  <si>
    <t>Potiskum</t>
  </si>
  <si>
    <t>Tarmua</t>
  </si>
  <si>
    <t>Yusufari</t>
  </si>
  <si>
    <t>Yobe Average</t>
  </si>
  <si>
    <t>Yobe Total</t>
  </si>
  <si>
    <t>Abadam</t>
  </si>
  <si>
    <t>Bama</t>
  </si>
  <si>
    <t>Bayo</t>
  </si>
  <si>
    <t>Biu</t>
  </si>
  <si>
    <t>Damboa</t>
  </si>
  <si>
    <t>Dikwa</t>
  </si>
  <si>
    <t>Gubio</t>
  </si>
  <si>
    <t>Guzamala</t>
  </si>
  <si>
    <t>Gwoza</t>
  </si>
  <si>
    <t>Hawul</t>
  </si>
  <si>
    <t>Jere</t>
  </si>
  <si>
    <t>Kaga</t>
  </si>
  <si>
    <t>Kala/Balge</t>
  </si>
  <si>
    <t>Konduga</t>
  </si>
  <si>
    <t>Kukawa</t>
  </si>
  <si>
    <t>Kwaya Kusar</t>
  </si>
  <si>
    <t>Mafa</t>
  </si>
  <si>
    <t>Magumeri</t>
  </si>
  <si>
    <t>Maiduguri</t>
  </si>
  <si>
    <t>Marte</t>
  </si>
  <si>
    <t>Mobbar</t>
  </si>
  <si>
    <t>Monguno</t>
  </si>
  <si>
    <t>Ngala</t>
  </si>
  <si>
    <t>Nganzai</t>
  </si>
  <si>
    <t>Shani</t>
  </si>
  <si>
    <t>Borno Average</t>
  </si>
  <si>
    <t>Borno Total</t>
  </si>
  <si>
    <t>Name</t>
  </si>
  <si>
    <t>Status</t>
  </si>
  <si>
    <t>Census      1991-11-26</t>
  </si>
  <si>
    <t>Census     2006-03-21</t>
  </si>
  <si>
    <t>Projection     2011-03-21</t>
  </si>
  <si>
    <t>Projection 2016</t>
  </si>
  <si>
    <t>Abia</t>
  </si>
  <si>
    <t>State</t>
  </si>
  <si>
    <t>Aba North</t>
  </si>
  <si>
    <t>Local Government Area</t>
  </si>
  <si>
    <t>Aba South</t>
  </si>
  <si>
    <t>Arochukwu</t>
  </si>
  <si>
    <t>Bende</t>
  </si>
  <si>
    <t>Ikwuano</t>
  </si>
  <si>
    <t>Isiala-Ngwa North</t>
  </si>
  <si>
    <t>...</t>
  </si>
  <si>
    <t>Isiala-Ngwa South</t>
  </si>
  <si>
    <t>Isuikwuato</t>
  </si>
  <si>
    <t>Obi Ngwa</t>
  </si>
  <si>
    <t>Ohafia</t>
  </si>
  <si>
    <t>Osisioma Ngwa</t>
  </si>
  <si>
    <t>Ugwunagbo</t>
  </si>
  <si>
    <t>Ukwa East</t>
  </si>
  <si>
    <t>Ukwa West</t>
  </si>
  <si>
    <t>Umuahia North</t>
  </si>
  <si>
    <t>Umuahia South</t>
  </si>
  <si>
    <t>Umu-Nneochi</t>
  </si>
  <si>
    <t>Adamawa</t>
  </si>
  <si>
    <t>Demsa</t>
  </si>
  <si>
    <t>Fufore</t>
  </si>
  <si>
    <t>Ganye</t>
  </si>
  <si>
    <t>Girei</t>
  </si>
  <si>
    <t>Gombi</t>
  </si>
  <si>
    <t>Guyuk</t>
  </si>
  <si>
    <t>Hong</t>
  </si>
  <si>
    <t>Jada</t>
  </si>
  <si>
    <t>Lamurde</t>
  </si>
  <si>
    <t>Madagali</t>
  </si>
  <si>
    <t>Maiha</t>
  </si>
  <si>
    <t>Mayo-Belwa</t>
  </si>
  <si>
    <t>Michika</t>
  </si>
  <si>
    <t>Mubi North</t>
  </si>
  <si>
    <t>Mubi South</t>
  </si>
  <si>
    <t>Numan</t>
  </si>
  <si>
    <t>Shelleng</t>
  </si>
  <si>
    <t>Song</t>
  </si>
  <si>
    <t>Toungo</t>
  </si>
  <si>
    <t>Yola North</t>
  </si>
  <si>
    <t>Yola South</t>
  </si>
  <si>
    <t>Akwa Ibom</t>
  </si>
  <si>
    <t>Abak</t>
  </si>
  <si>
    <t>Eastern Obolo</t>
  </si>
  <si>
    <t>Eket</t>
  </si>
  <si>
    <t>Esit Eket</t>
  </si>
  <si>
    <t>Essien Udim</t>
  </si>
  <si>
    <t>Etim Ekpo</t>
  </si>
  <si>
    <t>Etinan</t>
  </si>
  <si>
    <t>Ibeno</t>
  </si>
  <si>
    <t>Ibesikpo Asutan</t>
  </si>
  <si>
    <t>Ibiono Ibom</t>
  </si>
  <si>
    <t>Ika</t>
  </si>
  <si>
    <t>Ikono</t>
  </si>
  <si>
    <t>Ikot Abasi</t>
  </si>
  <si>
    <t>Ikot Ekpene</t>
  </si>
  <si>
    <t>Ini</t>
  </si>
  <si>
    <t>Itu</t>
  </si>
  <si>
    <t>Mbo</t>
  </si>
  <si>
    <t>Mkpat Enin</t>
  </si>
  <si>
    <t>Nsit Atai</t>
  </si>
  <si>
    <t>Nsit Ibom</t>
  </si>
  <si>
    <t>Nsit Ubium</t>
  </si>
  <si>
    <t>Obot Akara</t>
  </si>
  <si>
    <t>Okobo</t>
  </si>
  <si>
    <t>Onna</t>
  </si>
  <si>
    <t>Oron</t>
  </si>
  <si>
    <t>Oruk Anam</t>
  </si>
  <si>
    <t>Udung Uko</t>
  </si>
  <si>
    <t>Ukanafun</t>
  </si>
  <si>
    <t>Uruan</t>
  </si>
  <si>
    <t>Urue-Offong/Oruko</t>
  </si>
  <si>
    <t>Uyo</t>
  </si>
  <si>
    <t>Anambra</t>
  </si>
  <si>
    <t>Aguata</t>
  </si>
  <si>
    <t>Anambra East</t>
  </si>
  <si>
    <t>Anambra West</t>
  </si>
  <si>
    <t>Anaocha</t>
  </si>
  <si>
    <t>Awka North</t>
  </si>
  <si>
    <t>Awka South</t>
  </si>
  <si>
    <t>Ayamelum</t>
  </si>
  <si>
    <t>Dunukofia</t>
  </si>
  <si>
    <t>Ekwusigo</t>
  </si>
  <si>
    <t>Idemili North</t>
  </si>
  <si>
    <t>Idemili South</t>
  </si>
  <si>
    <t>Ihiala</t>
  </si>
  <si>
    <t>Njikoka</t>
  </si>
  <si>
    <t>Nnewi North</t>
  </si>
  <si>
    <t>Nnewi South</t>
  </si>
  <si>
    <t>Ogbaru</t>
  </si>
  <si>
    <t>Onitsha North</t>
  </si>
  <si>
    <t>Onitsha South</t>
  </si>
  <si>
    <t>Orumba North</t>
  </si>
  <si>
    <t>Orumba South</t>
  </si>
  <si>
    <t>Oyi</t>
  </si>
  <si>
    <t>Bauchi</t>
  </si>
  <si>
    <t>Alkaleri</t>
  </si>
  <si>
    <t>Bogoro</t>
  </si>
  <si>
    <t>Damban</t>
  </si>
  <si>
    <t>Darazo</t>
  </si>
  <si>
    <t>Dass</t>
  </si>
  <si>
    <t>Gamawa</t>
  </si>
  <si>
    <t>Ganjuwa</t>
  </si>
  <si>
    <t>Giade</t>
  </si>
  <si>
    <t>Itas/Gadau</t>
  </si>
  <si>
    <t>Jama'are</t>
  </si>
  <si>
    <t>Katagum</t>
  </si>
  <si>
    <t>Kirfi</t>
  </si>
  <si>
    <t>Misau</t>
  </si>
  <si>
    <t>Ningi</t>
  </si>
  <si>
    <t>Shira</t>
  </si>
  <si>
    <t>Tafawa-Balewa</t>
  </si>
  <si>
    <t>Toro</t>
  </si>
  <si>
    <t>Warji</t>
  </si>
  <si>
    <t>Zaki</t>
  </si>
  <si>
    <t>Bayelsa</t>
  </si>
  <si>
    <t>Brass</t>
  </si>
  <si>
    <t>Ekeremor</t>
  </si>
  <si>
    <t>Kolokuma/Opokuma</t>
  </si>
  <si>
    <t>Nembe</t>
  </si>
  <si>
    <t>Ogbia</t>
  </si>
  <si>
    <t>Sagbama</t>
  </si>
  <si>
    <t>Southern Ijaw</t>
  </si>
  <si>
    <t>Yenagoa</t>
  </si>
  <si>
    <t>Benue</t>
  </si>
  <si>
    <t>Ado</t>
  </si>
  <si>
    <t>Agatu</t>
  </si>
  <si>
    <t>Apa</t>
  </si>
  <si>
    <t>Buruku</t>
  </si>
  <si>
    <t>Gboko</t>
  </si>
  <si>
    <t>Guma</t>
  </si>
  <si>
    <t>Gwer East</t>
  </si>
  <si>
    <t>Gwer West</t>
  </si>
  <si>
    <t>Katsina-Ala</t>
  </si>
  <si>
    <t>Konshisha</t>
  </si>
  <si>
    <t>Kwande</t>
  </si>
  <si>
    <t>Logo</t>
  </si>
  <si>
    <t>Makurdi</t>
  </si>
  <si>
    <t>Obi</t>
  </si>
  <si>
    <t>Ogbadibo</t>
  </si>
  <si>
    <t>Ohimini</t>
  </si>
  <si>
    <t>Oju</t>
  </si>
  <si>
    <t>Okpokwu</t>
  </si>
  <si>
    <t>Oturkpo</t>
  </si>
  <si>
    <t>Tarka</t>
  </si>
  <si>
    <t>Ukum</t>
  </si>
  <si>
    <t>Ushongo</t>
  </si>
  <si>
    <t>Vandeikya</t>
  </si>
  <si>
    <t>Cross River</t>
  </si>
  <si>
    <t>Abi</t>
  </si>
  <si>
    <t>Akamkpa</t>
  </si>
  <si>
    <t>Akpabuyo</t>
  </si>
  <si>
    <t>Bakassi</t>
  </si>
  <si>
    <t>Bekwara</t>
  </si>
  <si>
    <t>Biase</t>
  </si>
  <si>
    <t>Boki</t>
  </si>
  <si>
    <t>Calabar Municipal</t>
  </si>
  <si>
    <t>Calabar South</t>
  </si>
  <si>
    <t>Etung</t>
  </si>
  <si>
    <t>Ikom</t>
  </si>
  <si>
    <t>Obanliku</t>
  </si>
  <si>
    <t>Obubra</t>
  </si>
  <si>
    <t>Obudu</t>
  </si>
  <si>
    <t>Odukpani</t>
  </si>
  <si>
    <t>Ogoja</t>
  </si>
  <si>
    <t>Yakurr</t>
  </si>
  <si>
    <t>Yala</t>
  </si>
  <si>
    <t>Delta</t>
  </si>
  <si>
    <t>Aniocha North</t>
  </si>
  <si>
    <t>Aniocha South</t>
  </si>
  <si>
    <t>Bomadi</t>
  </si>
  <si>
    <t>Burutu</t>
  </si>
  <si>
    <t>Ethiope East</t>
  </si>
  <si>
    <t>Ethiope West</t>
  </si>
  <si>
    <t>Ika North East</t>
  </si>
  <si>
    <t>Ika South</t>
  </si>
  <si>
    <t>Isoko North</t>
  </si>
  <si>
    <t>Isoko South</t>
  </si>
  <si>
    <t>Ndokwa East</t>
  </si>
  <si>
    <t>Ndokwa West</t>
  </si>
  <si>
    <t>Okpe</t>
  </si>
  <si>
    <t>Oshimili North</t>
  </si>
  <si>
    <t>Oshimili South</t>
  </si>
  <si>
    <t>Patani</t>
  </si>
  <si>
    <t>Sapele</t>
  </si>
  <si>
    <t>Udu</t>
  </si>
  <si>
    <t>Ughelli North</t>
  </si>
  <si>
    <t>Ughelli South</t>
  </si>
  <si>
    <t>Ukwuani</t>
  </si>
  <si>
    <t>Uvwie</t>
  </si>
  <si>
    <t>Warri North</t>
  </si>
  <si>
    <t>Warri South</t>
  </si>
  <si>
    <t>Warri South West</t>
  </si>
  <si>
    <t>Ebonyi</t>
  </si>
  <si>
    <t>Abakaliki</t>
  </si>
  <si>
    <t>Afikpo North</t>
  </si>
  <si>
    <t>Afikpo South</t>
  </si>
  <si>
    <t>Ezza North</t>
  </si>
  <si>
    <t>Ezza South</t>
  </si>
  <si>
    <t>Ikwo</t>
  </si>
  <si>
    <t>Ishielu</t>
  </si>
  <si>
    <t>Ivo</t>
  </si>
  <si>
    <t>Izzi</t>
  </si>
  <si>
    <t>Ohaozara</t>
  </si>
  <si>
    <t>Ohaukwu</t>
  </si>
  <si>
    <t>Onicha</t>
  </si>
  <si>
    <t>Edo</t>
  </si>
  <si>
    <t>Akoko-Edo</t>
  </si>
  <si>
    <t>Egor</t>
  </si>
  <si>
    <t>Esan Central</t>
  </si>
  <si>
    <t>Esan North East</t>
  </si>
  <si>
    <t>Esan South East</t>
  </si>
  <si>
    <t>Esan West</t>
  </si>
  <si>
    <t>Etsako Central</t>
  </si>
  <si>
    <t>Etsako East</t>
  </si>
  <si>
    <t>Etsako West</t>
  </si>
  <si>
    <t>Igueben</t>
  </si>
  <si>
    <t>Ikpoba-Okha</t>
  </si>
  <si>
    <t>Oredo</t>
  </si>
  <si>
    <t>Orhionmwon</t>
  </si>
  <si>
    <t>Ovia North East</t>
  </si>
  <si>
    <t>Ovia South West</t>
  </si>
  <si>
    <t>Owan East</t>
  </si>
  <si>
    <t>Owan West</t>
  </si>
  <si>
    <t>Uhunmwonde</t>
  </si>
  <si>
    <t>Ekiti</t>
  </si>
  <si>
    <t>Ado Ekiti</t>
  </si>
  <si>
    <t>Aiyekire (Gbonyin)</t>
  </si>
  <si>
    <t>Efon</t>
  </si>
  <si>
    <t>Ekiti East</t>
  </si>
  <si>
    <t>Ekiti South West</t>
  </si>
  <si>
    <t>Ekiti West</t>
  </si>
  <si>
    <t>Emure</t>
  </si>
  <si>
    <t>Ido-Osi</t>
  </si>
  <si>
    <t>Ijero</t>
  </si>
  <si>
    <t>Ikere</t>
  </si>
  <si>
    <t>Ikole</t>
  </si>
  <si>
    <t>Ilejemeje</t>
  </si>
  <si>
    <t>Irepodun/Ifelodun</t>
  </si>
  <si>
    <t>Ise/Orun</t>
  </si>
  <si>
    <t>Moba</t>
  </si>
  <si>
    <t>Oye</t>
  </si>
  <si>
    <t>Enugu</t>
  </si>
  <si>
    <t>Aninri</t>
  </si>
  <si>
    <t>Awgu</t>
  </si>
  <si>
    <t>Enugu East</t>
  </si>
  <si>
    <t>Enugu North</t>
  </si>
  <si>
    <t>Enugu South</t>
  </si>
  <si>
    <t>Ezeagu</t>
  </si>
  <si>
    <t>Igbo-Etiti</t>
  </si>
  <si>
    <t>Igbo-Eze North</t>
  </si>
  <si>
    <t>Igbo-Eze South</t>
  </si>
  <si>
    <t>Isi-Uzo</t>
  </si>
  <si>
    <t>Nkanu East</t>
  </si>
  <si>
    <t>Nkanu West</t>
  </si>
  <si>
    <t>Nsukka</t>
  </si>
  <si>
    <t>Oji-River</t>
  </si>
  <si>
    <t>Udenu</t>
  </si>
  <si>
    <t>Udi</t>
  </si>
  <si>
    <t>Uzo-Uwani</t>
  </si>
  <si>
    <t>Federal Capital Territory (Abuja)</t>
  </si>
  <si>
    <t>Territory</t>
  </si>
  <si>
    <t>Abaji</t>
  </si>
  <si>
    <t>Abuja Municipal Area Council</t>
  </si>
  <si>
    <t>Bwari</t>
  </si>
  <si>
    <t>Gwagwalada</t>
  </si>
  <si>
    <t>Kuje</t>
  </si>
  <si>
    <t>Kwali</t>
  </si>
  <si>
    <t>Gombe</t>
  </si>
  <si>
    <t>Akko</t>
  </si>
  <si>
    <t>Balanga</t>
  </si>
  <si>
    <t>Billiri</t>
  </si>
  <si>
    <t>Dukku</t>
  </si>
  <si>
    <t>Funakaye</t>
  </si>
  <si>
    <t>Kaltungo</t>
  </si>
  <si>
    <t>Kwami</t>
  </si>
  <si>
    <t>Nafada</t>
  </si>
  <si>
    <t>Shomgom</t>
  </si>
  <si>
    <t>Yamaltu/Deba</t>
  </si>
  <si>
    <t>Imo</t>
  </si>
  <si>
    <t>Abo-Mbaise</t>
  </si>
  <si>
    <t>Ahiazu-Mbaise</t>
  </si>
  <si>
    <t>Ehime-Mbano</t>
  </si>
  <si>
    <t>Ezinihitte</t>
  </si>
  <si>
    <t>Ideato North</t>
  </si>
  <si>
    <t>Ideato South</t>
  </si>
  <si>
    <t>Ihitte/Uboma</t>
  </si>
  <si>
    <t>Ikeduru</t>
  </si>
  <si>
    <t>Isiala-Mbano</t>
  </si>
  <si>
    <t>Isu</t>
  </si>
  <si>
    <t>Mbaitoli</t>
  </si>
  <si>
    <t>Ngor-Okpala</t>
  </si>
  <si>
    <t>Njaba</t>
  </si>
  <si>
    <t>Nkwerre</t>
  </si>
  <si>
    <t>Nwangele</t>
  </si>
  <si>
    <t>Obowo</t>
  </si>
  <si>
    <t>Oguta</t>
  </si>
  <si>
    <t>Ohaji/Egbema</t>
  </si>
  <si>
    <t>Okigwe</t>
  </si>
  <si>
    <t>Orlu</t>
  </si>
  <si>
    <t>Orsu</t>
  </si>
  <si>
    <t>Oru East</t>
  </si>
  <si>
    <t>Oru West</t>
  </si>
  <si>
    <t>Owerri Municipal</t>
  </si>
  <si>
    <t>Owerri North</t>
  </si>
  <si>
    <t>Owerri West</t>
  </si>
  <si>
    <t>Unuimo</t>
  </si>
  <si>
    <t>Kiyawa</t>
  </si>
  <si>
    <t>Malam Madori</t>
  </si>
  <si>
    <t>Sule Tankarkar</t>
  </si>
  <si>
    <t>Average population per LGA</t>
  </si>
  <si>
    <t>27 LGAs</t>
  </si>
  <si>
    <t>Kaduna</t>
  </si>
  <si>
    <t>Birnin-Gwari</t>
  </si>
  <si>
    <t>Chikun</t>
  </si>
  <si>
    <t>Giwa</t>
  </si>
  <si>
    <t>Igabi</t>
  </si>
  <si>
    <t>Ikara</t>
  </si>
  <si>
    <t>Jaba</t>
  </si>
  <si>
    <t>Jema'a</t>
  </si>
  <si>
    <t>Kachia</t>
  </si>
  <si>
    <t>Kaduna North</t>
  </si>
  <si>
    <t>Kaduna South</t>
  </si>
  <si>
    <t>Kagarko</t>
  </si>
  <si>
    <t>Kajuru</t>
  </si>
  <si>
    <t>Kaura</t>
  </si>
  <si>
    <t>Kauru</t>
  </si>
  <si>
    <t>Kubau</t>
  </si>
  <si>
    <t>Kudan</t>
  </si>
  <si>
    <t>Lere</t>
  </si>
  <si>
    <t>Makarfi</t>
  </si>
  <si>
    <t>Sabon-Gari</t>
  </si>
  <si>
    <t>Sanga</t>
  </si>
  <si>
    <t>Soba</t>
  </si>
  <si>
    <t>Zangon-Kataf</t>
  </si>
  <si>
    <t>Zaria</t>
  </si>
  <si>
    <t>23 LGAs</t>
  </si>
  <si>
    <t>Kano</t>
  </si>
  <si>
    <t>Ajingi</t>
  </si>
  <si>
    <t>Albasu</t>
  </si>
  <si>
    <t>Bagwai</t>
  </si>
  <si>
    <t>Bebeji</t>
  </si>
  <si>
    <t>Bichi</t>
  </si>
  <si>
    <t>Bunkure</t>
  </si>
  <si>
    <t>Dala</t>
  </si>
  <si>
    <t>Dambatta</t>
  </si>
  <si>
    <t>Dawakin Kudu</t>
  </si>
  <si>
    <t>Dawakin Tofa</t>
  </si>
  <si>
    <t>Doguwa</t>
  </si>
  <si>
    <t>Fagge</t>
  </si>
  <si>
    <t>Gabasawa</t>
  </si>
  <si>
    <t>Garko</t>
  </si>
  <si>
    <t>Garum Mallam</t>
  </si>
  <si>
    <t>Gaya</t>
  </si>
  <si>
    <t>Gezawa</t>
  </si>
  <si>
    <t>Gwale</t>
  </si>
  <si>
    <t>Gwarzo</t>
  </si>
  <si>
    <t>Kabo</t>
  </si>
  <si>
    <t>Kano Municipal</t>
  </si>
  <si>
    <t>Karaye</t>
  </si>
  <si>
    <t>Kibiya</t>
  </si>
  <si>
    <t>Kiru</t>
  </si>
  <si>
    <t>Kumbotso</t>
  </si>
  <si>
    <t>Kunchi</t>
  </si>
  <si>
    <t>Kura</t>
  </si>
  <si>
    <t>Madobi</t>
  </si>
  <si>
    <t>Makoda</t>
  </si>
  <si>
    <t>Minjibir</t>
  </si>
  <si>
    <t>Nasarawa</t>
  </si>
  <si>
    <t>Rano</t>
  </si>
  <si>
    <t>Rimin Gado</t>
  </si>
  <si>
    <t>Rogo</t>
  </si>
  <si>
    <t>Shanono</t>
  </si>
  <si>
    <t>Sumaila</t>
  </si>
  <si>
    <t>Takai</t>
  </si>
  <si>
    <t>Tarauni</t>
  </si>
  <si>
    <t>Tofa</t>
  </si>
  <si>
    <t>Tsanyawa</t>
  </si>
  <si>
    <t>Tudun Wada</t>
  </si>
  <si>
    <t>Ungogo</t>
  </si>
  <si>
    <t>Warawa</t>
  </si>
  <si>
    <t>Wudil</t>
  </si>
  <si>
    <t>44 LGAs</t>
  </si>
  <si>
    <t>Dutsin-Ma</t>
  </si>
  <si>
    <t>Kaita</t>
  </si>
  <si>
    <t>Mai'adua</t>
  </si>
  <si>
    <t>34 LGAs</t>
  </si>
  <si>
    <t>Arewa-Dandi</t>
  </si>
  <si>
    <t>21 LGAs</t>
  </si>
  <si>
    <t>Kogi</t>
  </si>
  <si>
    <t>Adavi</t>
  </si>
  <si>
    <t>Ajaokuta</t>
  </si>
  <si>
    <t>Ankpa</t>
  </si>
  <si>
    <t>Bassa</t>
  </si>
  <si>
    <t>Dekina</t>
  </si>
  <si>
    <t>Ibaji</t>
  </si>
  <si>
    <t>Idah</t>
  </si>
  <si>
    <t>Igalamela-Odolu</t>
  </si>
  <si>
    <t>Ijumu</t>
  </si>
  <si>
    <t>Kabba/Bunu</t>
  </si>
  <si>
    <t>Lokoja</t>
  </si>
  <si>
    <t>Mopa-Muro</t>
  </si>
  <si>
    <t>Ofu</t>
  </si>
  <si>
    <t>Ogori/Magongo</t>
  </si>
  <si>
    <t>Okehi</t>
  </si>
  <si>
    <t>Okene</t>
  </si>
  <si>
    <t>Olamaboro</t>
  </si>
  <si>
    <t>Omala</t>
  </si>
  <si>
    <t>Yagba East</t>
  </si>
  <si>
    <t>Yagba West</t>
  </si>
  <si>
    <t>Kwara</t>
  </si>
  <si>
    <t>Asa</t>
  </si>
  <si>
    <t>Baruten</t>
  </si>
  <si>
    <t>Edu</t>
  </si>
  <si>
    <t>Ifelodun</t>
  </si>
  <si>
    <t>Ilorin East</t>
  </si>
  <si>
    <t>Ilorin South</t>
  </si>
  <si>
    <t>Ilorin West</t>
  </si>
  <si>
    <t>Irepodun</t>
  </si>
  <si>
    <t>Isin</t>
  </si>
  <si>
    <t>Kaiama</t>
  </si>
  <si>
    <t>Moro</t>
  </si>
  <si>
    <t>Offa</t>
  </si>
  <si>
    <t>Oke-Ero</t>
  </si>
  <si>
    <t>Oyun</t>
  </si>
  <si>
    <t>Pategi</t>
  </si>
  <si>
    <t>Lagos</t>
  </si>
  <si>
    <t>Agege</t>
  </si>
  <si>
    <t>Ajeromi-Ifelodun</t>
  </si>
  <si>
    <t>Alimosho</t>
  </si>
  <si>
    <t>Amuwo-Odofin</t>
  </si>
  <si>
    <t>Apapa</t>
  </si>
  <si>
    <t>Badagry</t>
  </si>
  <si>
    <t>Epe</t>
  </si>
  <si>
    <t>Eti-Osa</t>
  </si>
  <si>
    <t>Ibeju/Lekki</t>
  </si>
  <si>
    <t>Ifako-Ijaye</t>
  </si>
  <si>
    <t>Ikeja</t>
  </si>
  <si>
    <t>Ikorodu</t>
  </si>
  <si>
    <t>Kosofe</t>
  </si>
  <si>
    <t>Lagos Island</t>
  </si>
  <si>
    <t>Lagos Mainland</t>
  </si>
  <si>
    <t>Mushin</t>
  </si>
  <si>
    <t>Ojo</t>
  </si>
  <si>
    <t>Oshodi-Isolo</t>
  </si>
  <si>
    <t>Shomolu</t>
  </si>
  <si>
    <t>Surulere</t>
  </si>
  <si>
    <t>Akwanga</t>
  </si>
  <si>
    <t>Awe</t>
  </si>
  <si>
    <t>Doma</t>
  </si>
  <si>
    <t>Karu</t>
  </si>
  <si>
    <t>Keana</t>
  </si>
  <si>
    <t>Keffi</t>
  </si>
  <si>
    <t>Kokona</t>
  </si>
  <si>
    <t>Lafia</t>
  </si>
  <si>
    <t>Nasarawa-Eggon</t>
  </si>
  <si>
    <t>Toto</t>
  </si>
  <si>
    <t>Wamba</t>
  </si>
  <si>
    <t>Niger</t>
  </si>
  <si>
    <t>Agaie</t>
  </si>
  <si>
    <t>Agwara</t>
  </si>
  <si>
    <t>Bida</t>
  </si>
  <si>
    <t>Borgu</t>
  </si>
  <si>
    <t>Bosso</t>
  </si>
  <si>
    <t>Chanchaga</t>
  </si>
  <si>
    <t>Edati</t>
  </si>
  <si>
    <t>Gbako</t>
  </si>
  <si>
    <t>Gurara</t>
  </si>
  <si>
    <t>Katcha</t>
  </si>
  <si>
    <t>Kontagora</t>
  </si>
  <si>
    <t>Lapai</t>
  </si>
  <si>
    <t>Lavun</t>
  </si>
  <si>
    <t>Magama</t>
  </si>
  <si>
    <t>Mariga</t>
  </si>
  <si>
    <t>Mashegu</t>
  </si>
  <si>
    <t>Mokwa</t>
  </si>
  <si>
    <t>Muya</t>
  </si>
  <si>
    <t>Paikoro</t>
  </si>
  <si>
    <t>Rafi</t>
  </si>
  <si>
    <t>Rijau</t>
  </si>
  <si>
    <t>Shiroro</t>
  </si>
  <si>
    <t>Suleja</t>
  </si>
  <si>
    <t>Tafa</t>
  </si>
  <si>
    <t>Wushishi</t>
  </si>
  <si>
    <t>Ogun</t>
  </si>
  <si>
    <t>Abeokuta North</t>
  </si>
  <si>
    <t>Abeokuta South</t>
  </si>
  <si>
    <t>Ado-Odo/Ota</t>
  </si>
  <si>
    <t>Egbado North</t>
  </si>
  <si>
    <t>Egbado South</t>
  </si>
  <si>
    <t>Ewekoro</t>
  </si>
  <si>
    <t>Ifo</t>
  </si>
  <si>
    <t>Ijebu East</t>
  </si>
  <si>
    <t>Ijebu North</t>
  </si>
  <si>
    <t>Ijebu North East</t>
  </si>
  <si>
    <t>Ijebu Ode</t>
  </si>
  <si>
    <t>Ikenne</t>
  </si>
  <si>
    <t>Imeko Afon</t>
  </si>
  <si>
    <t>Ipokia</t>
  </si>
  <si>
    <t>Obafemi-Owode</t>
  </si>
  <si>
    <t>Odeda</t>
  </si>
  <si>
    <t>Odogbolu</t>
  </si>
  <si>
    <t>Ogun Waterside</t>
  </si>
  <si>
    <t>Remo North</t>
  </si>
  <si>
    <t>Sagamu</t>
  </si>
  <si>
    <t>Ondo</t>
  </si>
  <si>
    <t>Akoko North East</t>
  </si>
  <si>
    <t>Akoko North West</t>
  </si>
  <si>
    <t>Akoko South East</t>
  </si>
  <si>
    <t>Akoko South West</t>
  </si>
  <si>
    <t>Akure North</t>
  </si>
  <si>
    <t>Akure South</t>
  </si>
  <si>
    <t>Ese-Odo</t>
  </si>
  <si>
    <t>Idanre</t>
  </si>
  <si>
    <t>Ifedore</t>
  </si>
  <si>
    <t>Ilaje</t>
  </si>
  <si>
    <t>Ile-Oluji-Okeigbo</t>
  </si>
  <si>
    <t>Irele</t>
  </si>
  <si>
    <t>Odigbo</t>
  </si>
  <si>
    <t>Okitipupa</t>
  </si>
  <si>
    <t>Ondo East</t>
  </si>
  <si>
    <t>Ondo West</t>
  </si>
  <si>
    <t>Ose</t>
  </si>
  <si>
    <t>Owo</t>
  </si>
  <si>
    <t>Osun</t>
  </si>
  <si>
    <t>Aiyedaade</t>
  </si>
  <si>
    <t>Aiyedire</t>
  </si>
  <si>
    <t>Atakunmosa East</t>
  </si>
  <si>
    <t>Atakunmosa West</t>
  </si>
  <si>
    <t>Boluwaduro</t>
  </si>
  <si>
    <t>Boripe</t>
  </si>
  <si>
    <t>Ede North</t>
  </si>
  <si>
    <t>Ede South</t>
  </si>
  <si>
    <t>Egbedore</t>
  </si>
  <si>
    <t>Ejigbo</t>
  </si>
  <si>
    <t>Ife Central</t>
  </si>
  <si>
    <t>Ifedayo</t>
  </si>
  <si>
    <t>Ife East</t>
  </si>
  <si>
    <t>Ife North</t>
  </si>
  <si>
    <t>Ife South</t>
  </si>
  <si>
    <t>Ila</t>
  </si>
  <si>
    <t>Ilesha East</t>
  </si>
  <si>
    <t>Ilesha West</t>
  </si>
  <si>
    <t>Irewole</t>
  </si>
  <si>
    <t>Isokan</t>
  </si>
  <si>
    <t>Iwo</t>
  </si>
  <si>
    <t>Obokun</t>
  </si>
  <si>
    <t>Odo-Otin</t>
  </si>
  <si>
    <t>Ola-Oluwa</t>
  </si>
  <si>
    <t>Olorunda</t>
  </si>
  <si>
    <t>Oriade</t>
  </si>
  <si>
    <t>Orolu</t>
  </si>
  <si>
    <t>Osogbo</t>
  </si>
  <si>
    <t>Oyo</t>
  </si>
  <si>
    <t>Afijio</t>
  </si>
  <si>
    <t>Akinyele</t>
  </si>
  <si>
    <t>Atiba</t>
  </si>
  <si>
    <t>Atisbo</t>
  </si>
  <si>
    <t>Egbeda</t>
  </si>
  <si>
    <t>Ibadan North</t>
  </si>
  <si>
    <t>Ibadan North East</t>
  </si>
  <si>
    <t>Ibadan North West</t>
  </si>
  <si>
    <t>Ibadan South East</t>
  </si>
  <si>
    <t>Ibadan South West</t>
  </si>
  <si>
    <t>Ibarapa Central</t>
  </si>
  <si>
    <t>Ibarapa East</t>
  </si>
  <si>
    <t>Ibarapa North</t>
  </si>
  <si>
    <t>Ido</t>
  </si>
  <si>
    <t>Irepo</t>
  </si>
  <si>
    <t>Iseyin</t>
  </si>
  <si>
    <t>Itesiwaju</t>
  </si>
  <si>
    <t>Iwajowa</t>
  </si>
  <si>
    <t>Kajola</t>
  </si>
  <si>
    <t>Lagelu</t>
  </si>
  <si>
    <t>Ogbomosho North</t>
  </si>
  <si>
    <t>Ogbomosho South</t>
  </si>
  <si>
    <t>Ogo Oluwa</t>
  </si>
  <si>
    <t>Olorunsogo</t>
  </si>
  <si>
    <t>Oluyole</t>
  </si>
  <si>
    <t>Ona-Ara</t>
  </si>
  <si>
    <t>Orelope</t>
  </si>
  <si>
    <t>Ori Ire</t>
  </si>
  <si>
    <t>Oyo East</t>
  </si>
  <si>
    <t>Oyo West</t>
  </si>
  <si>
    <t>Saki East</t>
  </si>
  <si>
    <t>Saki West</t>
  </si>
  <si>
    <t>Plateau</t>
  </si>
  <si>
    <t>Barkin Ladi</t>
  </si>
  <si>
    <t>Bokkos</t>
  </si>
  <si>
    <t>Jos East</t>
  </si>
  <si>
    <t>Jos North</t>
  </si>
  <si>
    <t>Jos South</t>
  </si>
  <si>
    <t>Kanam</t>
  </si>
  <si>
    <t>Kanke</t>
  </si>
  <si>
    <t>Langtang North</t>
  </si>
  <si>
    <t>Langtang South</t>
  </si>
  <si>
    <t>Mangu</t>
  </si>
  <si>
    <t>Mikang</t>
  </si>
  <si>
    <t>Pankshin</t>
  </si>
  <si>
    <t>Qua'an Pan</t>
  </si>
  <si>
    <t>Riyom</t>
  </si>
  <si>
    <t>Shendam</t>
  </si>
  <si>
    <t>Wase</t>
  </si>
  <si>
    <t>Rivers</t>
  </si>
  <si>
    <t>Abua/Odual</t>
  </si>
  <si>
    <t>Ahoada East</t>
  </si>
  <si>
    <t>Ahoada West</t>
  </si>
  <si>
    <t>Akuku Toru</t>
  </si>
  <si>
    <t>Andoni</t>
  </si>
  <si>
    <t>Asari-Toru</t>
  </si>
  <si>
    <t>Bonny</t>
  </si>
  <si>
    <t>Degema</t>
  </si>
  <si>
    <t>Eleme</t>
  </si>
  <si>
    <t>Emuoha</t>
  </si>
  <si>
    <t>Etche</t>
  </si>
  <si>
    <t>Gokana</t>
  </si>
  <si>
    <t>Ikwerre</t>
  </si>
  <si>
    <t>Khana</t>
  </si>
  <si>
    <t>Obio/Akpor</t>
  </si>
  <si>
    <t>Ogba/Egbema/Ndoni</t>
  </si>
  <si>
    <t>Ogu/Bolo</t>
  </si>
  <si>
    <t>Okrika</t>
  </si>
  <si>
    <t>Omumma</t>
  </si>
  <si>
    <t>Opobo/Nkoro</t>
  </si>
  <si>
    <t>Oyigbo</t>
  </si>
  <si>
    <t>Port-Harcourt</t>
  </si>
  <si>
    <t>Tai</t>
  </si>
  <si>
    <t>Sokoto</t>
  </si>
  <si>
    <t>Binji</t>
  </si>
  <si>
    <t>Bodinga</t>
  </si>
  <si>
    <t>Dange Shuni</t>
  </si>
  <si>
    <t>Gada</t>
  </si>
  <si>
    <t>Goronyo</t>
  </si>
  <si>
    <t>Gudu</t>
  </si>
  <si>
    <t>Gwadabawa</t>
  </si>
  <si>
    <t>Illela</t>
  </si>
  <si>
    <t>Isa</t>
  </si>
  <si>
    <t>Kebbe</t>
  </si>
  <si>
    <t>Kware</t>
  </si>
  <si>
    <t>Rabah</t>
  </si>
  <si>
    <t>Sabon Birni</t>
  </si>
  <si>
    <t>Shagari</t>
  </si>
  <si>
    <t>Silame</t>
  </si>
  <si>
    <t>Sokoto North</t>
  </si>
  <si>
    <t>Sokoto South</t>
  </si>
  <si>
    <t>Tambuwal</t>
  </si>
  <si>
    <t>Tangaza</t>
  </si>
  <si>
    <t>Tureta</t>
  </si>
  <si>
    <t>Wamakko</t>
  </si>
  <si>
    <t>Wurno</t>
  </si>
  <si>
    <t>Yabo</t>
  </si>
  <si>
    <t>Taraba</t>
  </si>
  <si>
    <t>Ardo-Kola</t>
  </si>
  <si>
    <t>Bali</t>
  </si>
  <si>
    <t>Disputed Areas</t>
  </si>
  <si>
    <t>Donga</t>
  </si>
  <si>
    <t>Gashaka</t>
  </si>
  <si>
    <t>Gassol</t>
  </si>
  <si>
    <t>Ibi</t>
  </si>
  <si>
    <t>Jalingo</t>
  </si>
  <si>
    <t>Karim-Lamido</t>
  </si>
  <si>
    <t>Kurmi</t>
  </si>
  <si>
    <t>Lau</t>
  </si>
  <si>
    <t>Sardauna</t>
  </si>
  <si>
    <t>Takum</t>
  </si>
  <si>
    <t>Ussa</t>
  </si>
  <si>
    <t>Wukari</t>
  </si>
  <si>
    <t>Yorro</t>
  </si>
  <si>
    <t>Zing</t>
  </si>
  <si>
    <t>17 LGAs</t>
  </si>
  <si>
    <t>Birnin Magaji</t>
  </si>
  <si>
    <t>14 LGAs</t>
  </si>
  <si>
    <t>Source: http://www.citypopulation.de/php/nigeria-admin.php</t>
  </si>
  <si>
    <t>Total state</t>
  </si>
  <si>
    <t xml:space="preserve"> LGA (average)</t>
  </si>
  <si>
    <t>Share for estimating demographics for population target groups</t>
  </si>
  <si>
    <t>Number of women for family planning</t>
  </si>
  <si>
    <t>Average LGA</t>
  </si>
  <si>
    <t>5 years</t>
  </si>
  <si>
    <t>5 LGAs (1 per state)</t>
  </si>
  <si>
    <t>10 LGAs (2 per state)</t>
  </si>
  <si>
    <t>15 LGAs (3 per state)</t>
  </si>
  <si>
    <t>CIP Northern Nigeria OFSP</t>
  </si>
  <si>
    <t>Cost Estimate (US$)</t>
  </si>
  <si>
    <t>Households</t>
  </si>
  <si>
    <t>unit cost/ HH</t>
  </si>
  <si>
    <t>OFSP production (multiplication, distribution)</t>
  </si>
  <si>
    <t>Nutrition education, IYCF support, awareness campaigns</t>
  </si>
  <si>
    <t>CIP Sweetpotato Training Course</t>
  </si>
  <si>
    <t>2,000 per trainee</t>
  </si>
  <si>
    <t>Operationsal research, M&amp;E, evaluations</t>
  </si>
  <si>
    <t>15% of intervention costs</t>
  </si>
  <si>
    <t>TOTAL</t>
  </si>
  <si>
    <t>Total costs/HH</t>
  </si>
  <si>
    <t>Source:  CIP</t>
  </si>
  <si>
    <t>Meeting/workshop cost in Abuja</t>
  </si>
  <si>
    <t>Budget breakdown</t>
  </si>
  <si>
    <t>unit cost</t>
  </si>
  <si>
    <t># units</t>
  </si>
  <si>
    <t># days</t>
  </si>
  <si>
    <t>Total cost</t>
  </si>
  <si>
    <t>GBP</t>
  </si>
  <si>
    <t xml:space="preserve">Transport </t>
  </si>
  <si>
    <t>Tea Break</t>
  </si>
  <si>
    <t xml:space="preserve">Venue </t>
  </si>
  <si>
    <t>Meeting/workshop cost for LGA</t>
  </si>
  <si>
    <t>Meeting/workshop for LGA</t>
  </si>
  <si>
    <r>
      <t>Total cost (</t>
    </r>
    <r>
      <rPr>
        <b/>
        <sz val="11"/>
        <color indexed="8"/>
        <rFont val="Calibri"/>
        <family val="2"/>
      </rPr>
      <t>₦)</t>
    </r>
  </si>
  <si>
    <r>
      <t>Total cost(</t>
    </r>
    <r>
      <rPr>
        <b/>
        <sz val="11"/>
        <color indexed="8"/>
        <rFont val="Calibri"/>
        <family val="2"/>
      </rPr>
      <t>£)</t>
    </r>
  </si>
  <si>
    <t>Tea break</t>
  </si>
  <si>
    <t>Stationery</t>
  </si>
  <si>
    <t>Transport for Participants (Far)</t>
  </si>
  <si>
    <t>Transport for participants (Near)</t>
  </si>
  <si>
    <t>Facilitation fee</t>
  </si>
  <si>
    <t>Fueling of Gen and Hall Setting</t>
  </si>
  <si>
    <t>Meeting/workshop for LGAs meeting at state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</si>
</sst>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_);[Red]\(&quot;$&quot;#,##0\)"/>
    <numFmt numFmtId="8" formatCode="&quot;$&quot;#,##0.00_);[Red]\(&quot;$&quot;#,##0.00\)"/>
    <numFmt numFmtId="44" formatCode="_(&quot;$&quot;* #,##0.00_);_(&quot;$&quot;* \(#,##0.00\);_(&quot;$&quot;* &quot;-&quot;??_);_(@_)"/>
    <numFmt numFmtId="43" formatCode="_(* #,##0.00_);_(* \(#,##0.00\);_(* &quot;-&quot;??_);_(@_)"/>
    <numFmt numFmtId="164" formatCode="_-* #,##0.00_-;\-* #,##0.00_-;_-* &quot;-&quot;??_-;_-@_-"/>
    <numFmt numFmtId="165" formatCode="_-* #,##0_-;\-* #,##0_-;_-* &quot;-&quot;??_-;_-@_-"/>
    <numFmt numFmtId="166" formatCode="_(* #,##0_);_(* \(#,##0\);_(* &quot;-&quot;??_);_(@_)"/>
    <numFmt numFmtId="167" formatCode="0.0"/>
    <numFmt numFmtId="168" formatCode="_-[$£-809]* #,##0_-;\-[$£-809]* #,##0_-;_-[$£-809]* &quot;-&quot;_-;_-@_-"/>
    <numFmt numFmtId="169" formatCode="0.0%"/>
    <numFmt numFmtId="170" formatCode="0.0000"/>
    <numFmt numFmtId="171" formatCode="_-[$$-409]* #,##0_ ;_-[$$-409]* \-#,##0\ ;_-[$$-409]* &quot;-&quot;_ ;_-@_ "/>
    <numFmt numFmtId="172" formatCode="_-* #,##0.00\ &quot;€&quot;_-;\-* #,##0.00\ &quot;€&quot;_-;_-* &quot;-&quot;??\ &quot;€&quot;_-;_-@_-"/>
    <numFmt numFmtId="173" formatCode="_-* #,##0.00\ _€_-;\-* #,##0.00\ _€_-;_-* &quot;-&quot;??\ _€_-;_-@_-"/>
    <numFmt numFmtId="174" formatCode="_ * #,##0.00_ ;_ * \-#,##0.00_ ;_ * &quot;-&quot;??_ ;_ @_ "/>
    <numFmt numFmtId="175" formatCode="_-* #,##0.00\ _F_B_-;\-* #,##0.00\ _F_B_-;_-* &quot;-&quot;??\ _F_B_-;_-@_-"/>
    <numFmt numFmtId="176" formatCode="_-* #,##0.00\ _F_B_-;\-* #,##0.00\ _F_B_-;_-* \-??\ _F_B_-;_-@_-"/>
    <numFmt numFmtId="177" formatCode="_-* #,##0.00\ _F_-;\-* #,##0.00\ _F_-;_-* &quot;-&quot;??\ _F_-;_-@_-"/>
    <numFmt numFmtId="178" formatCode="_-* #,##0\ _F_-;\-* #,##0\ _F_-;_-* &quot;-&quot;\ _F_-;_-@_-"/>
    <numFmt numFmtId="179" formatCode="_-* #,##0\ &quot;F&quot;_-;\-* #,##0\ &quot;F&quot;_-;_-* &quot;-&quot;\ &quot;F&quot;_-;_-@_-"/>
    <numFmt numFmtId="180" formatCode="_-* #,##0.00\ &quot;F&quot;_-;\-* #,##0.00\ &quot;F&quot;_-;_-* &quot;-&quot;??\ &quot;F&quot;_-;_-@_-"/>
    <numFmt numFmtId="181" formatCode="0.000"/>
    <numFmt numFmtId="182" formatCode="&quot;£&quot;#,##0.0&quot;m&quot;;\-&quot;£&quot;#,##0.0&quot;m&quot;"/>
    <numFmt numFmtId="183" formatCode="&quot;£&quot;#,##0.00&quot;m&quot;;\-&quot;£&quot;#,##0.00&quot;m&quot;"/>
    <numFmt numFmtId="184" formatCode="[$£-809]#,##0"/>
    <numFmt numFmtId="185" formatCode="mmm\ yyyy"/>
  </numFmts>
  <fonts count="108">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1"/>
      <color theme="1"/>
      <name val="Arial"/>
      <family val="2"/>
    </font>
    <font>
      <sz val="11"/>
      <color theme="1"/>
      <name val="Arial"/>
      <family val="2"/>
    </font>
    <font>
      <b/>
      <sz val="11"/>
      <color theme="0"/>
      <name val="Arial"/>
      <family val="2"/>
    </font>
    <font>
      <b/>
      <sz val="11"/>
      <color rgb="FFFFFFFF"/>
      <name val="Arial"/>
      <family val="2"/>
    </font>
    <font>
      <b/>
      <sz val="13"/>
      <color rgb="FF000000"/>
      <name val="Calibri"/>
      <family val="2"/>
      <scheme val="minor"/>
    </font>
    <font>
      <sz val="11"/>
      <color rgb="FF000000"/>
      <name val="Calibri"/>
      <family val="2"/>
      <scheme val="minor"/>
    </font>
    <font>
      <sz val="13"/>
      <color rgb="FF000000"/>
      <name val="Calibri"/>
      <family val="2"/>
      <scheme val="minor"/>
    </font>
    <font>
      <b/>
      <sz val="12"/>
      <color rgb="FF000000"/>
      <name val="Calibri"/>
      <family val="2"/>
      <scheme val="minor"/>
    </font>
    <font>
      <sz val="12"/>
      <color theme="1"/>
      <name val="Times New Roman"/>
      <family val="2"/>
    </font>
    <font>
      <sz val="9"/>
      <color indexed="81"/>
      <name val="Calibri"/>
      <family val="2"/>
    </font>
    <font>
      <b/>
      <sz val="9"/>
      <color indexed="81"/>
      <name val="Calibri"/>
      <family val="2"/>
    </font>
    <font>
      <sz val="9"/>
      <color theme="1"/>
      <name val="Trebuchet MS"/>
      <family val="2"/>
    </font>
    <font>
      <b/>
      <sz val="9"/>
      <color theme="1"/>
      <name val="Trebuchet MS"/>
      <family val="2"/>
    </font>
    <font>
      <sz val="11"/>
      <color theme="1"/>
      <name val="Calibri"/>
      <family val="2"/>
      <scheme val="minor"/>
    </font>
    <font>
      <b/>
      <sz val="10"/>
      <color rgb="FF595959"/>
      <name val="Times New Roman"/>
      <family val="1"/>
    </font>
    <font>
      <sz val="10"/>
      <color theme="1"/>
      <name val="Calibri"/>
      <family val="2"/>
      <scheme val="minor"/>
    </font>
    <font>
      <sz val="11"/>
      <color theme="0"/>
      <name val="Times New Roman"/>
      <family val="1"/>
    </font>
    <font>
      <sz val="10"/>
      <color rgb="FF595959"/>
      <name val="Times New Roman"/>
      <family val="1"/>
    </font>
    <font>
      <sz val="10"/>
      <color theme="1"/>
      <name val="Times New Roman"/>
      <family val="1"/>
    </font>
    <font>
      <sz val="12.5"/>
      <color rgb="FF595959"/>
      <name val="Calibri"/>
      <family val="2"/>
    </font>
    <font>
      <b/>
      <i/>
      <sz val="10"/>
      <color rgb="FF595959"/>
      <name val="Times New Roman"/>
      <family val="1"/>
    </font>
    <font>
      <sz val="12"/>
      <color theme="1"/>
      <name val="Trebuchet MS"/>
      <family val="2"/>
    </font>
    <font>
      <sz val="14"/>
      <color theme="1"/>
      <name val="Calibri"/>
      <family val="2"/>
      <scheme val="minor"/>
    </font>
    <font>
      <b/>
      <sz val="14"/>
      <color theme="1"/>
      <name val="Calibri"/>
      <family val="2"/>
      <scheme val="minor"/>
    </font>
    <font>
      <sz val="12"/>
      <color rgb="FF000000"/>
      <name val="Calibri"/>
      <family val="2"/>
      <scheme val="minor"/>
    </font>
    <font>
      <b/>
      <sz val="10"/>
      <name val="Times New Roman"/>
      <family val="1"/>
    </font>
    <font>
      <i/>
      <sz val="12"/>
      <color theme="1"/>
      <name val="Calibri"/>
      <family val="2"/>
      <scheme val="minor"/>
    </font>
    <font>
      <b/>
      <i/>
      <sz val="12"/>
      <color theme="1"/>
      <name val="Calibri"/>
      <family val="2"/>
      <scheme val="minor"/>
    </font>
    <font>
      <b/>
      <sz val="11"/>
      <name val="Arial"/>
      <family val="2"/>
    </font>
    <font>
      <b/>
      <sz val="11"/>
      <color theme="1"/>
      <name val="Calibri"/>
      <family val="2"/>
      <scheme val="minor"/>
    </font>
    <font>
      <sz val="10"/>
      <name val="Times New Roman"/>
      <family val="1"/>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color indexed="9"/>
      <name val="Arial"/>
      <family val="2"/>
    </font>
    <font>
      <sz val="10"/>
      <name val="Geneva"/>
      <family val="2"/>
    </font>
    <font>
      <sz val="10"/>
      <name val="Arial"/>
      <family val="2"/>
    </font>
    <font>
      <sz val="8"/>
      <name val="Arial"/>
      <family val="2"/>
      <charset val="1"/>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8"/>
      <name val="Calibri"/>
      <family val="2"/>
    </font>
    <font>
      <sz val="11"/>
      <color indexed="60"/>
      <name val="Calibri"/>
      <family val="2"/>
    </font>
    <font>
      <sz val="10"/>
      <name val="Tahoma"/>
      <family val="2"/>
    </font>
    <font>
      <sz val="12"/>
      <name val="Times New Roman"/>
      <family val="1"/>
    </font>
    <font>
      <sz val="10"/>
      <color indexed="8"/>
      <name val="Arial"/>
      <family val="2"/>
    </font>
    <font>
      <sz val="12"/>
      <name val="Arial"/>
      <family val="2"/>
    </font>
    <font>
      <b/>
      <sz val="11"/>
      <color indexed="63"/>
      <name val="Calibri"/>
      <family val="2"/>
    </font>
    <font>
      <b/>
      <sz val="18"/>
      <color indexed="56"/>
      <name val="Cambria"/>
      <family val="2"/>
    </font>
    <font>
      <b/>
      <sz val="11"/>
      <color indexed="8"/>
      <name val="Calibri"/>
      <family val="2"/>
    </font>
    <font>
      <sz val="9"/>
      <color theme="1"/>
      <name val="Calibri"/>
      <family val="2"/>
      <scheme val="minor"/>
    </font>
    <font>
      <b/>
      <i/>
      <sz val="11"/>
      <name val="Times New Roman"/>
      <family val="1"/>
    </font>
    <font>
      <b/>
      <sz val="12"/>
      <name val="Calibri"/>
      <family val="2"/>
      <scheme val="minor"/>
    </font>
    <font>
      <b/>
      <i/>
      <sz val="12"/>
      <name val="Calibri"/>
      <family val="2"/>
      <scheme val="minor"/>
    </font>
    <font>
      <b/>
      <sz val="14"/>
      <name val="Calibri"/>
      <family val="2"/>
      <scheme val="minor"/>
    </font>
    <font>
      <i/>
      <sz val="10"/>
      <color rgb="FF595959"/>
      <name val="Times New Roman"/>
      <family val="1"/>
    </font>
    <font>
      <sz val="6"/>
      <color theme="1"/>
      <name val="Calibri"/>
      <family val="2"/>
      <scheme val="minor"/>
    </font>
    <font>
      <b/>
      <sz val="11"/>
      <name val="Calibri"/>
      <family val="2"/>
      <scheme val="minor"/>
    </font>
    <font>
      <sz val="11"/>
      <name val="Calibri"/>
      <family val="2"/>
      <scheme val="minor"/>
    </font>
    <font>
      <sz val="11"/>
      <name val="Arial"/>
      <family val="2"/>
    </font>
    <font>
      <sz val="11"/>
      <color theme="0"/>
      <name val="Arial"/>
      <family val="2"/>
    </font>
    <font>
      <b/>
      <i/>
      <sz val="11"/>
      <color theme="1"/>
      <name val="Arial"/>
      <family val="2"/>
    </font>
    <font>
      <b/>
      <i/>
      <sz val="9"/>
      <color theme="1"/>
      <name val="Arial"/>
      <family val="2"/>
    </font>
    <font>
      <b/>
      <i/>
      <sz val="9"/>
      <color theme="1"/>
      <name val="Calibri"/>
      <family val="2"/>
      <scheme val="minor"/>
    </font>
    <font>
      <b/>
      <sz val="11"/>
      <color rgb="FF000000"/>
      <name val="Arial"/>
      <family val="2"/>
    </font>
    <font>
      <sz val="10"/>
      <color theme="1"/>
      <name val="Arial"/>
      <family val="2"/>
    </font>
    <font>
      <b/>
      <sz val="9"/>
      <color theme="1"/>
      <name val="Calibri"/>
      <family val="2"/>
      <scheme val="minor"/>
    </font>
    <font>
      <b/>
      <sz val="11"/>
      <color rgb="FF000000"/>
      <name val="Calibri"/>
      <family val="2"/>
    </font>
    <font>
      <sz val="11"/>
      <color rgb="FF000000"/>
      <name val="Calibri"/>
      <family val="2"/>
    </font>
    <font>
      <b/>
      <i/>
      <sz val="11"/>
      <color theme="2"/>
      <name val="Calibri"/>
      <family val="2"/>
      <scheme val="minor"/>
    </font>
    <font>
      <sz val="11"/>
      <color theme="2"/>
      <name val="Calibri"/>
      <family val="2"/>
      <scheme val="minor"/>
    </font>
    <font>
      <sz val="8"/>
      <color rgb="FF4D5156"/>
      <name val="Roboto"/>
    </font>
    <font>
      <sz val="11"/>
      <color rgb="FF303030"/>
      <name val="Calibri"/>
      <family val="2"/>
      <scheme val="minor"/>
    </font>
    <font>
      <sz val="12"/>
      <color rgb="FF202124"/>
      <name val="Calibri"/>
      <family val="2"/>
      <scheme val="minor"/>
    </font>
    <font>
      <sz val="12"/>
      <color rgb="FF040C28"/>
      <name val="Calibri"/>
      <family val="2"/>
      <scheme val="minor"/>
    </font>
    <font>
      <b/>
      <sz val="11"/>
      <color indexed="8"/>
      <name val="Calibri"/>
      <family val="2"/>
      <scheme val="minor"/>
    </font>
    <font>
      <b/>
      <i/>
      <sz val="11"/>
      <color theme="1"/>
      <name val="Calibri"/>
      <family val="2"/>
      <scheme val="minor"/>
    </font>
    <font>
      <i/>
      <sz val="11"/>
      <color theme="1"/>
      <name val="Calibri"/>
      <family val="2"/>
      <scheme val="minor"/>
    </font>
    <font>
      <i/>
      <sz val="11"/>
      <color theme="2"/>
      <name val="Calibri"/>
      <family val="2"/>
      <scheme val="minor"/>
    </font>
    <font>
      <b/>
      <sz val="11"/>
      <color theme="2"/>
      <name val="Calibri"/>
      <family val="2"/>
      <scheme val="minor"/>
    </font>
    <font>
      <sz val="11"/>
      <color theme="1"/>
      <name val="Trebuchet MS"/>
      <family val="2"/>
    </font>
    <font>
      <i/>
      <sz val="11"/>
      <name val="Calibri"/>
      <family val="2"/>
      <scheme val="minor"/>
    </font>
    <font>
      <sz val="10"/>
      <color theme="1" tint="0.34998626667073579"/>
      <name val="Calibri"/>
      <family val="2"/>
      <scheme val="minor"/>
    </font>
    <font>
      <sz val="10"/>
      <color rgb="FF595959"/>
      <name val="Calibri"/>
      <family val="2"/>
      <scheme val="minor"/>
    </font>
    <font>
      <b/>
      <u/>
      <sz val="11"/>
      <color theme="10"/>
      <name val="Calibri"/>
      <family val="2"/>
      <scheme val="minor"/>
    </font>
    <font>
      <b/>
      <sz val="16"/>
      <color theme="1"/>
      <name val="Calibri"/>
      <family val="2"/>
      <scheme val="minor"/>
    </font>
    <font>
      <sz val="16"/>
      <color theme="1"/>
      <name val="Trebuchet MS"/>
      <family val="2"/>
    </font>
  </fonts>
  <fills count="7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theme="9"/>
        <bgColor indexed="64"/>
      </patternFill>
    </fill>
    <fill>
      <patternFill patternType="solid">
        <fgColor theme="9" tint="0.59999389629810485"/>
        <bgColor indexed="64"/>
      </patternFill>
    </fill>
    <fill>
      <patternFill patternType="solid">
        <fgColor rgb="FFF79646"/>
        <bgColor rgb="FF000000"/>
      </patternFill>
    </fill>
    <fill>
      <patternFill patternType="solid">
        <fgColor theme="9" tint="0.59999389629810485"/>
        <bgColor rgb="FF000000"/>
      </patternFill>
    </fill>
    <fill>
      <patternFill patternType="solid">
        <fgColor rgb="FF0070C0"/>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3"/>
      </patternFill>
    </fill>
    <fill>
      <patternFill patternType="solid">
        <fgColor indexed="54"/>
      </patternFill>
    </fill>
    <fill>
      <patternFill patternType="solid">
        <fgColor indexed="10"/>
      </patternFill>
    </fill>
    <fill>
      <patternFill patternType="solid">
        <fgColor indexed="22"/>
      </patternFill>
    </fill>
    <fill>
      <patternFill patternType="solid">
        <fgColor indexed="55"/>
      </patternFill>
    </fill>
    <fill>
      <patternFill patternType="solid">
        <fgColor indexed="17"/>
        <bgColor indexed="64"/>
      </patternFill>
    </fill>
    <fill>
      <patternFill patternType="solid">
        <fgColor indexed="62"/>
      </patternFill>
    </fill>
    <fill>
      <patternFill patternType="solid">
        <fgColor indexed="57"/>
      </patternFill>
    </fill>
    <fill>
      <patternFill patternType="solid">
        <fgColor indexed="26"/>
      </patternFill>
    </fill>
    <fill>
      <patternFill patternType="solid">
        <fgColor indexed="43"/>
      </patternFill>
    </fill>
    <fill>
      <patternFill patternType="solid">
        <fgColor theme="5"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DE9D9"/>
        <bgColor indexed="64"/>
      </patternFill>
    </fill>
    <fill>
      <patternFill patternType="solid">
        <fgColor theme="7" tint="0.39997558519241921"/>
        <bgColor indexed="64"/>
      </patternFill>
    </fill>
    <fill>
      <patternFill patternType="solid">
        <fgColor theme="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6"/>
        <bgColor indexed="64"/>
      </patternFill>
    </fill>
    <fill>
      <patternFill patternType="solid">
        <fgColor theme="8"/>
        <bgColor indexed="64"/>
      </patternFill>
    </fill>
    <fill>
      <patternFill patternType="solid">
        <fgColor theme="5" tint="0.79998168889431442"/>
        <bgColor indexed="64"/>
      </patternFill>
    </fill>
  </fills>
  <borders count="8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style="thin">
        <color auto="1"/>
      </right>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bottom style="thin">
        <color auto="1"/>
      </bottom>
      <diagonal/>
    </border>
    <border>
      <left style="thin">
        <color auto="1"/>
      </left>
      <right/>
      <top style="medium">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style="thin">
        <color auto="1"/>
      </left>
      <right/>
      <top/>
      <bottom/>
      <diagonal/>
    </border>
    <border>
      <left style="medium">
        <color auto="1"/>
      </left>
      <right style="thin">
        <color auto="1"/>
      </right>
      <top/>
      <bottom/>
      <diagonal/>
    </border>
    <border>
      <left/>
      <right style="thin">
        <color auto="1"/>
      </right>
      <top/>
      <bottom style="thin">
        <color auto="1"/>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right style="medium">
        <color auto="1"/>
      </right>
      <top style="medium">
        <color auto="1"/>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bottom style="medium">
        <color rgb="FF000000"/>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bottom/>
      <diagonal/>
    </border>
    <border>
      <left style="thin">
        <color auto="1"/>
      </left>
      <right/>
      <top style="medium">
        <color auto="1"/>
      </top>
      <bottom style="medium">
        <color auto="1"/>
      </bottom>
      <diagonal/>
    </border>
    <border>
      <left style="medium">
        <color indexed="64"/>
      </left>
      <right/>
      <top style="medium">
        <color indexed="64"/>
      </top>
      <bottom style="thick">
        <color theme="8"/>
      </bottom>
      <diagonal/>
    </border>
    <border>
      <left/>
      <right/>
      <top style="medium">
        <color indexed="64"/>
      </top>
      <bottom style="thick">
        <color theme="8"/>
      </bottom>
      <diagonal/>
    </border>
    <border>
      <left/>
      <right style="medium">
        <color indexed="64"/>
      </right>
      <top style="medium">
        <color indexed="64"/>
      </top>
      <bottom style="thick">
        <color theme="8"/>
      </bottom>
      <diagonal/>
    </border>
    <border>
      <left style="medium">
        <color auto="1"/>
      </left>
      <right/>
      <top style="thick">
        <color theme="8"/>
      </top>
      <bottom/>
      <diagonal/>
    </border>
    <border>
      <left/>
      <right/>
      <top style="thick">
        <color theme="8"/>
      </top>
      <bottom/>
      <diagonal/>
    </border>
    <border>
      <left/>
      <right style="medium">
        <color auto="1"/>
      </right>
      <top style="thick">
        <color theme="8"/>
      </top>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s>
  <cellStyleXfs count="835">
    <xf numFmtId="0" fontId="0" fillId="0" borderId="0"/>
    <xf numFmtId="164" fontId="1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9" fontId="9" fillId="0" borderId="0" applyFont="0" applyFill="0" applyBorder="0" applyAlignment="0" applyProtection="0"/>
    <xf numFmtId="0" fontId="12" fillId="0" borderId="0" applyNumberFormat="0" applyFill="0" applyBorder="0" applyAlignment="0" applyProtection="0"/>
    <xf numFmtId="43" fontId="22" fillId="0" borderId="0" applyFont="0" applyFill="0" applyBorder="0" applyAlignment="0" applyProtection="0"/>
    <xf numFmtId="0" fontId="22" fillId="0" borderId="0"/>
    <xf numFmtId="0" fontId="27" fillId="0" borderId="0"/>
    <xf numFmtId="9" fontId="27"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7"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27" fillId="0" borderId="0" applyFont="0" applyFill="0" applyBorder="0" applyAlignment="0" applyProtection="0"/>
    <xf numFmtId="0" fontId="44" fillId="0" borderId="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27" fillId="17" borderId="0" applyNumberFormat="0" applyBorder="0" applyAlignment="0" applyProtection="0"/>
    <xf numFmtId="0" fontId="45" fillId="33" borderId="0" applyNumberFormat="0" applyBorder="0" applyAlignment="0" applyProtection="0"/>
    <xf numFmtId="0" fontId="27" fillId="19" borderId="0" applyNumberFormat="0" applyBorder="0" applyAlignment="0" applyProtection="0"/>
    <xf numFmtId="0" fontId="45" fillId="34" borderId="0" applyNumberFormat="0" applyBorder="0" applyAlignment="0" applyProtection="0"/>
    <xf numFmtId="0" fontId="27" fillId="21" borderId="0" applyNumberFormat="0" applyBorder="0" applyAlignment="0" applyProtection="0"/>
    <xf numFmtId="0" fontId="45" fillId="35" borderId="0" applyNumberFormat="0" applyBorder="0" applyAlignment="0" applyProtection="0"/>
    <xf numFmtId="0" fontId="27" fillId="23" borderId="0" applyNumberFormat="0" applyBorder="0" applyAlignment="0" applyProtection="0"/>
    <xf numFmtId="0" fontId="45" fillId="36" borderId="0" applyNumberFormat="0" applyBorder="0" applyAlignment="0" applyProtection="0"/>
    <xf numFmtId="0" fontId="27" fillId="25" borderId="0" applyNumberFormat="0" applyBorder="0" applyAlignment="0" applyProtection="0"/>
    <xf numFmtId="0" fontId="45" fillId="37" borderId="0" applyNumberFormat="0" applyBorder="0" applyAlignment="0" applyProtection="0"/>
    <xf numFmtId="0" fontId="27" fillId="27" borderId="0" applyNumberFormat="0" applyBorder="0" applyAlignment="0" applyProtection="0"/>
    <xf numFmtId="0" fontId="45" fillId="38"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36" borderId="0" applyNumberFormat="0" applyBorder="0" applyAlignment="0" applyProtection="0"/>
    <xf numFmtId="0" fontId="45" fillId="39" borderId="0" applyNumberFormat="0" applyBorder="0" applyAlignment="0" applyProtection="0"/>
    <xf numFmtId="0" fontId="45" fillId="42" borderId="0" applyNumberFormat="0" applyBorder="0" applyAlignment="0" applyProtection="0"/>
    <xf numFmtId="0" fontId="27" fillId="18" borderId="0" applyNumberFormat="0" applyBorder="0" applyAlignment="0" applyProtection="0"/>
    <xf numFmtId="0" fontId="45" fillId="39" borderId="0" applyNumberFormat="0" applyBorder="0" applyAlignment="0" applyProtection="0"/>
    <xf numFmtId="0" fontId="27" fillId="20" borderId="0" applyNumberFormat="0" applyBorder="0" applyAlignment="0" applyProtection="0"/>
    <xf numFmtId="0" fontId="45" fillId="40" borderId="0" applyNumberFormat="0" applyBorder="0" applyAlignment="0" applyProtection="0"/>
    <xf numFmtId="0" fontId="27" fillId="22" borderId="0" applyNumberFormat="0" applyBorder="0" applyAlignment="0" applyProtection="0"/>
    <xf numFmtId="0" fontId="45" fillId="41" borderId="0" applyNumberFormat="0" applyBorder="0" applyAlignment="0" applyProtection="0"/>
    <xf numFmtId="0" fontId="27" fillId="24" borderId="0" applyNumberFormat="0" applyBorder="0" applyAlignment="0" applyProtection="0"/>
    <xf numFmtId="0" fontId="45" fillId="36" borderId="0" applyNumberFormat="0" applyBorder="0" applyAlignment="0" applyProtection="0"/>
    <xf numFmtId="0" fontId="27" fillId="26" borderId="0" applyNumberFormat="0" applyBorder="0" applyAlignment="0" applyProtection="0"/>
    <xf numFmtId="0" fontId="45" fillId="39" borderId="0" applyNumberFormat="0" applyBorder="0" applyAlignment="0" applyProtection="0"/>
    <xf numFmtId="0" fontId="27" fillId="28" borderId="0" applyNumberFormat="0" applyBorder="0" applyAlignment="0" applyProtection="0"/>
    <xf numFmtId="0" fontId="45" fillId="42"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36" borderId="0" applyNumberFormat="0" applyBorder="0" applyAlignment="0" applyProtection="0"/>
    <xf numFmtId="0" fontId="45" fillId="39" borderId="0" applyNumberFormat="0" applyBorder="0" applyAlignment="0" applyProtection="0"/>
    <xf numFmtId="0" fontId="45" fillId="42" borderId="0" applyNumberFormat="0" applyBorder="0" applyAlignment="0" applyProtection="0"/>
    <xf numFmtId="0" fontId="46" fillId="43"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3"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3"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2" borderId="0" applyNumberFormat="0" applyBorder="0" applyAlignment="0" applyProtection="0"/>
    <xf numFmtId="0" fontId="46" fillId="42"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7" fillId="0" borderId="0" applyNumberFormat="0" applyFill="0" applyBorder="0" applyAlignment="0" applyProtection="0"/>
    <xf numFmtId="0" fontId="48" fillId="34" borderId="0" applyNumberFormat="0" applyBorder="0" applyAlignment="0" applyProtection="0"/>
    <xf numFmtId="0" fontId="49" fillId="51" borderId="33" applyNumberFormat="0" applyAlignment="0" applyProtection="0"/>
    <xf numFmtId="0" fontId="49" fillId="51" borderId="33" applyNumberFormat="0" applyAlignment="0" applyProtection="0"/>
    <xf numFmtId="0" fontId="49" fillId="51" borderId="33" applyNumberFormat="0" applyAlignment="0" applyProtection="0"/>
    <xf numFmtId="0" fontId="49" fillId="51" borderId="33" applyNumberFormat="0" applyAlignment="0" applyProtection="0"/>
    <xf numFmtId="0" fontId="49" fillId="51" borderId="33" applyNumberFormat="0" applyAlignment="0" applyProtection="0"/>
    <xf numFmtId="0" fontId="49" fillId="51" borderId="33" applyNumberFormat="0" applyAlignment="0" applyProtection="0"/>
    <xf numFmtId="0" fontId="49" fillId="51" borderId="33" applyNumberFormat="0" applyAlignment="0" applyProtection="0"/>
    <xf numFmtId="0" fontId="49" fillId="51" borderId="33" applyNumberFormat="0" applyAlignment="0" applyProtection="0"/>
    <xf numFmtId="0" fontId="49" fillId="51" borderId="33" applyNumberFormat="0" applyAlignment="0" applyProtection="0"/>
    <xf numFmtId="0" fontId="49" fillId="51" borderId="33" applyNumberFormat="0" applyAlignment="0" applyProtection="0"/>
    <xf numFmtId="0" fontId="49" fillId="51" borderId="33" applyNumberFormat="0" applyAlignment="0" applyProtection="0"/>
    <xf numFmtId="0" fontId="49" fillId="51" borderId="33" applyNumberFormat="0" applyAlignment="0" applyProtection="0"/>
    <xf numFmtId="0" fontId="49" fillId="51" borderId="33" applyNumberFormat="0" applyAlignment="0" applyProtection="0"/>
    <xf numFmtId="0" fontId="49" fillId="51" borderId="33" applyNumberFormat="0" applyAlignment="0" applyProtection="0"/>
    <xf numFmtId="0" fontId="50" fillId="0" borderId="34" applyNumberFormat="0" applyFill="0" applyAlignment="0" applyProtection="0"/>
    <xf numFmtId="0" fontId="51" fillId="52" borderId="35" applyNumberFormat="0" applyAlignment="0" applyProtection="0"/>
    <xf numFmtId="0" fontId="50" fillId="0" borderId="34" applyNumberFormat="0" applyFill="0" applyAlignment="0" applyProtection="0"/>
    <xf numFmtId="0" fontId="51" fillId="52" borderId="35" applyNumberFormat="0" applyAlignment="0" applyProtection="0"/>
    <xf numFmtId="4" fontId="52" fillId="53" borderId="3">
      <alignment vertical="center"/>
    </xf>
    <xf numFmtId="4" fontId="52" fillId="53" borderId="3">
      <alignment vertical="center"/>
    </xf>
    <xf numFmtId="4" fontId="52" fillId="53" borderId="3">
      <alignment vertical="center"/>
    </xf>
    <xf numFmtId="4" fontId="52" fillId="53" borderId="3">
      <alignment vertical="center"/>
    </xf>
    <xf numFmtId="4" fontId="52" fillId="53" borderId="3">
      <alignment vertical="center"/>
    </xf>
    <xf numFmtId="4" fontId="52" fillId="53" borderId="3">
      <alignment vertical="center"/>
    </xf>
    <xf numFmtId="4" fontId="52" fillId="53" borderId="3">
      <alignment vertical="center"/>
    </xf>
    <xf numFmtId="4" fontId="52" fillId="53" borderId="3">
      <alignment vertical="center"/>
    </xf>
    <xf numFmtId="4" fontId="52" fillId="53" borderId="3">
      <alignment vertical="center"/>
    </xf>
    <xf numFmtId="4" fontId="52" fillId="53" borderId="3">
      <alignment vertical="center"/>
    </xf>
    <xf numFmtId="4" fontId="52" fillId="53" borderId="3">
      <alignment vertical="center"/>
    </xf>
    <xf numFmtId="0" fontId="53" fillId="0" borderId="15"/>
    <xf numFmtId="0" fontId="53" fillId="0" borderId="15"/>
    <xf numFmtId="0" fontId="53" fillId="0" borderId="15"/>
    <xf numFmtId="0" fontId="53" fillId="0" borderId="15"/>
    <xf numFmtId="0" fontId="53" fillId="0" borderId="15"/>
    <xf numFmtId="0" fontId="53" fillId="0" borderId="15"/>
    <xf numFmtId="0" fontId="53" fillId="0" borderId="15"/>
    <xf numFmtId="0" fontId="53" fillId="0" borderId="15"/>
    <xf numFmtId="0" fontId="46" fillId="54" borderId="0" applyNumberFormat="0" applyBorder="0" applyAlignment="0" applyProtection="0"/>
    <xf numFmtId="0" fontId="46" fillId="50" borderId="0" applyNumberFormat="0" applyBorder="0" applyAlignment="0" applyProtection="0"/>
    <xf numFmtId="0" fontId="46" fillId="55"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164" fontId="27"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3"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72" fontId="45"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4" fontId="54" fillId="0" borderId="0" applyFont="0" applyFill="0" applyBorder="0" applyAlignment="0" applyProtection="0"/>
    <xf numFmtId="175" fontId="54" fillId="0" borderId="0" applyFont="0" applyFill="0" applyBorder="0" applyAlignment="0" applyProtection="0"/>
    <xf numFmtId="164" fontId="54" fillId="0" borderId="0" applyFill="0" applyBorder="0" applyAlignment="0" applyProtection="0"/>
    <xf numFmtId="176" fontId="54" fillId="0" borderId="0" applyFill="0" applyBorder="0" applyAlignment="0" applyProtection="0"/>
    <xf numFmtId="175" fontId="54" fillId="0" borderId="0" applyFont="0" applyFill="0" applyBorder="0" applyAlignment="0" applyProtection="0"/>
    <xf numFmtId="177" fontId="5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3" fontId="54" fillId="0" borderId="0" applyFont="0" applyFill="0" applyBorder="0" applyAlignment="0" applyProtection="0"/>
    <xf numFmtId="164" fontId="27" fillId="0" borderId="0" applyFont="0" applyFill="0" applyBorder="0" applyAlignment="0" applyProtection="0"/>
    <xf numFmtId="43" fontId="54" fillId="0" borderId="0" applyFont="0" applyFill="0" applyBorder="0" applyAlignment="0" applyProtection="0"/>
    <xf numFmtId="164" fontId="27" fillId="0" borderId="0" applyFont="0" applyFill="0" applyBorder="0" applyAlignment="0" applyProtection="0"/>
    <xf numFmtId="43" fontId="27" fillId="0" borderId="0" applyFont="0" applyFill="0" applyBorder="0" applyAlignment="0" applyProtection="0"/>
    <xf numFmtId="0" fontId="54" fillId="56" borderId="36" applyNumberFormat="0" applyFont="0" applyAlignment="0" applyProtection="0"/>
    <xf numFmtId="0" fontId="54" fillId="56" borderId="36" applyNumberFormat="0" applyFont="0" applyAlignment="0" applyProtection="0"/>
    <xf numFmtId="0" fontId="54" fillId="56" borderId="36" applyNumberFormat="0" applyFont="0" applyAlignment="0" applyProtection="0"/>
    <xf numFmtId="0" fontId="54" fillId="56" borderId="36" applyNumberFormat="0" applyFont="0" applyAlignment="0" applyProtection="0"/>
    <xf numFmtId="0" fontId="54" fillId="56" borderId="36" applyNumberFormat="0" applyFont="0" applyAlignment="0" applyProtection="0"/>
    <xf numFmtId="0" fontId="54" fillId="56" borderId="36" applyNumberFormat="0" applyFont="0" applyAlignment="0" applyProtection="0"/>
    <xf numFmtId="172" fontId="45" fillId="0" borderId="0" applyFont="0" applyFill="0" applyBorder="0" applyAlignment="0" applyProtection="0"/>
    <xf numFmtId="172" fontId="45"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15" fontId="55" fillId="0" borderId="0"/>
    <xf numFmtId="0" fontId="56" fillId="38" borderId="33" applyNumberFormat="0" applyAlignment="0" applyProtection="0"/>
    <xf numFmtId="0" fontId="56" fillId="38" borderId="33" applyNumberFormat="0" applyAlignment="0" applyProtection="0"/>
    <xf numFmtId="0" fontId="56" fillId="38" borderId="33" applyNumberFormat="0" applyAlignment="0" applyProtection="0"/>
    <xf numFmtId="0" fontId="56" fillId="38" borderId="33" applyNumberFormat="0" applyAlignment="0" applyProtection="0"/>
    <xf numFmtId="0" fontId="56" fillId="38" borderId="33" applyNumberFormat="0" applyAlignment="0" applyProtection="0"/>
    <xf numFmtId="0" fontId="56" fillId="38" borderId="33" applyNumberFormat="0" applyAlignment="0" applyProtection="0"/>
    <xf numFmtId="0" fontId="56" fillId="38" borderId="33" applyNumberFormat="0" applyAlignment="0" applyProtection="0"/>
    <xf numFmtId="0" fontId="56" fillId="38" borderId="33" applyNumberFormat="0" applyAlignment="0" applyProtection="0"/>
    <xf numFmtId="172" fontId="54" fillId="0" borderId="0" applyFont="0" applyFill="0" applyBorder="0" applyAlignment="0" applyProtection="0"/>
    <xf numFmtId="172" fontId="54" fillId="0" borderId="0" applyFont="0" applyFill="0" applyBorder="0" applyAlignment="0" applyProtection="0"/>
    <xf numFmtId="0" fontId="54" fillId="0" borderId="0"/>
    <xf numFmtId="0" fontId="54" fillId="0" borderId="0"/>
    <xf numFmtId="0" fontId="57" fillId="0" borderId="0" applyNumberFormat="0" applyFill="0" applyBorder="0" applyAlignment="0" applyProtection="0"/>
    <xf numFmtId="0" fontId="58" fillId="35" borderId="0" applyNumberFormat="0" applyBorder="0" applyAlignment="0" applyProtection="0"/>
    <xf numFmtId="0" fontId="59" fillId="0" borderId="37" applyNumberFormat="0" applyFill="0" applyAlignment="0" applyProtection="0"/>
    <xf numFmtId="0" fontId="60" fillId="0" borderId="38" applyNumberFormat="0" applyFill="0" applyAlignment="0" applyProtection="0"/>
    <xf numFmtId="0" fontId="61" fillId="0" borderId="39" applyNumberFormat="0" applyFill="0" applyAlignment="0" applyProtection="0"/>
    <xf numFmtId="0" fontId="61" fillId="0" borderId="0" applyNumberFormat="0" applyFill="0" applyBorder="0" applyAlignment="0" applyProtection="0"/>
    <xf numFmtId="0" fontId="56" fillId="38" borderId="33" applyNumberFormat="0" applyAlignment="0" applyProtection="0"/>
    <xf numFmtId="0" fontId="48" fillId="34" borderId="0" applyNumberFormat="0" applyBorder="0" applyAlignment="0" applyProtection="0"/>
    <xf numFmtId="0" fontId="50" fillId="0" borderId="34" applyNumberFormat="0" applyFill="0" applyAlignment="0" applyProtection="0"/>
    <xf numFmtId="178" fontId="54" fillId="0" borderId="0" applyFont="0" applyFill="0" applyBorder="0" applyAlignment="0" applyProtection="0"/>
    <xf numFmtId="177" fontId="54" fillId="0" borderId="0" applyFont="0" applyFill="0" applyBorder="0" applyAlignment="0" applyProtection="0"/>
    <xf numFmtId="178" fontId="54" fillId="0" borderId="0" applyFont="0" applyFill="0" applyBorder="0" applyAlignment="0" applyProtection="0"/>
    <xf numFmtId="164" fontId="54" fillId="0" borderId="0" applyFont="0" applyFill="0" applyBorder="0" applyAlignment="0" applyProtection="0"/>
    <xf numFmtId="173" fontId="54" fillId="0" borderId="0" applyFont="0" applyFill="0" applyBorder="0" applyAlignment="0" applyProtection="0"/>
    <xf numFmtId="173" fontId="54" fillId="0" borderId="0" applyFont="0" applyFill="0" applyBorder="0" applyAlignment="0" applyProtection="0"/>
    <xf numFmtId="173" fontId="54" fillId="0" borderId="0" applyFont="0" applyFill="0" applyBorder="0" applyAlignment="0" applyProtection="0"/>
    <xf numFmtId="173" fontId="27" fillId="0" borderId="0" applyFont="0" applyFill="0" applyBorder="0" applyAlignment="0" applyProtection="0"/>
    <xf numFmtId="177" fontId="54" fillId="0" borderId="0" applyFill="0" applyBorder="0" applyAlignment="0" applyProtection="0"/>
    <xf numFmtId="173" fontId="54" fillId="0" borderId="0" applyFont="0" applyFill="0" applyBorder="0" applyAlignment="0" applyProtection="0"/>
    <xf numFmtId="177" fontId="54" fillId="0" borderId="0" applyFont="0" applyFill="0" applyBorder="0" applyAlignment="0" applyProtection="0"/>
    <xf numFmtId="179" fontId="54" fillId="0" borderId="0" applyFont="0" applyFill="0" applyBorder="0" applyAlignment="0" applyProtection="0"/>
    <xf numFmtId="180" fontId="54" fillId="0" borderId="0" applyFont="0" applyFill="0" applyBorder="0" applyAlignment="0" applyProtection="0"/>
    <xf numFmtId="179" fontId="54" fillId="0" borderId="0" applyFont="0" applyFill="0" applyBorder="0" applyAlignment="0" applyProtection="0"/>
    <xf numFmtId="180" fontId="54" fillId="0" borderId="0" applyFont="0" applyFill="0" applyBorder="0" applyAlignment="0" applyProtection="0"/>
    <xf numFmtId="4" fontId="62" fillId="0" borderId="1">
      <alignment horizontal="center"/>
    </xf>
    <xf numFmtId="4" fontId="62" fillId="0" borderId="1">
      <alignment horizontal="center"/>
    </xf>
    <xf numFmtId="4" fontId="62" fillId="0" borderId="1">
      <alignment horizontal="center"/>
    </xf>
    <xf numFmtId="4" fontId="62" fillId="0" borderId="1">
      <alignment horizontal="center"/>
    </xf>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54" fillId="0" borderId="0"/>
    <xf numFmtId="0" fontId="27" fillId="0" borderId="0"/>
    <xf numFmtId="0" fontId="27" fillId="0" borderId="0"/>
    <xf numFmtId="0" fontId="54" fillId="0" borderId="0"/>
    <xf numFmtId="0" fontId="27" fillId="0" borderId="0"/>
    <xf numFmtId="0" fontId="27" fillId="0" borderId="0"/>
    <xf numFmtId="0" fontId="27" fillId="0" borderId="0"/>
    <xf numFmtId="0" fontId="54" fillId="0" borderId="0"/>
    <xf numFmtId="0" fontId="54" fillId="0" borderId="0"/>
    <xf numFmtId="0" fontId="54" fillId="0" borderId="0"/>
    <xf numFmtId="0" fontId="54" fillId="0" borderId="0"/>
    <xf numFmtId="0" fontId="45" fillId="0" borderId="0"/>
    <xf numFmtId="0" fontId="45" fillId="0" borderId="0"/>
    <xf numFmtId="0" fontId="54" fillId="0" borderId="0"/>
    <xf numFmtId="0" fontId="64" fillId="0" borderId="0"/>
    <xf numFmtId="0" fontId="27" fillId="0" borderId="0"/>
    <xf numFmtId="0" fontId="27" fillId="0" borderId="0"/>
    <xf numFmtId="0" fontId="45" fillId="0" borderId="0"/>
    <xf numFmtId="0" fontId="54" fillId="0" borderId="0"/>
    <xf numFmtId="0" fontId="22" fillId="0" borderId="0"/>
    <xf numFmtId="0" fontId="54" fillId="0" borderId="0"/>
    <xf numFmtId="0" fontId="65" fillId="0" borderId="0"/>
    <xf numFmtId="0" fontId="66" fillId="0" borderId="0" applyNumberFormat="0" applyFill="0" applyBorder="0" applyAlignment="0" applyProtection="0"/>
    <xf numFmtId="0" fontId="54" fillId="0" borderId="0"/>
    <xf numFmtId="0" fontId="54" fillId="0" borderId="0"/>
    <xf numFmtId="0" fontId="54" fillId="0" borderId="0"/>
    <xf numFmtId="0" fontId="67" fillId="0" borderId="0"/>
    <xf numFmtId="0" fontId="45" fillId="0" borderId="0"/>
    <xf numFmtId="0" fontId="45" fillId="0" borderId="0"/>
    <xf numFmtId="0" fontId="54" fillId="0" borderId="0"/>
    <xf numFmtId="0" fontId="54" fillId="0" borderId="0"/>
    <xf numFmtId="0" fontId="54" fillId="0" borderId="0"/>
    <xf numFmtId="0" fontId="54" fillId="0" borderId="0"/>
    <xf numFmtId="0" fontId="54" fillId="0" borderId="0"/>
    <xf numFmtId="0" fontId="27" fillId="0" borderId="0"/>
    <xf numFmtId="0" fontId="54" fillId="0" borderId="0"/>
    <xf numFmtId="0" fontId="54" fillId="0" borderId="0"/>
    <xf numFmtId="0" fontId="27" fillId="0" borderId="0"/>
    <xf numFmtId="0" fontId="27" fillId="0" borderId="0"/>
    <xf numFmtId="0" fontId="27" fillId="0" borderId="0"/>
    <xf numFmtId="0" fontId="54" fillId="56" borderId="36" applyNumberFormat="0" applyFont="0" applyAlignment="0" applyProtection="0"/>
    <xf numFmtId="0" fontId="27" fillId="16" borderId="30" applyNumberFormat="0" applyFont="0" applyAlignment="0" applyProtection="0"/>
    <xf numFmtId="0" fontId="54" fillId="56" borderId="36" applyNumberFormat="0" applyFont="0" applyAlignment="0" applyProtection="0"/>
    <xf numFmtId="0" fontId="68" fillId="51" borderId="40" applyNumberFormat="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7"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ill="0" applyBorder="0" applyAlignment="0" applyProtection="0"/>
    <xf numFmtId="9" fontId="54" fillId="0" borderId="0" applyFill="0" applyBorder="0" applyAlignment="0" applyProtection="0"/>
    <xf numFmtId="9" fontId="45"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38" fontId="55" fillId="0" borderId="0" applyFont="0" applyBorder="0" applyAlignment="0"/>
    <xf numFmtId="0" fontId="58" fillId="35" borderId="0" applyNumberFormat="0" applyBorder="0" applyAlignment="0" applyProtection="0"/>
    <xf numFmtId="0" fontId="68" fillId="51" borderId="40" applyNumberFormat="0" applyAlignment="0" applyProtection="0"/>
    <xf numFmtId="0" fontId="68" fillId="51" borderId="40" applyNumberFormat="0" applyAlignment="0" applyProtection="0"/>
    <xf numFmtId="0" fontId="68" fillId="51" borderId="40" applyNumberFormat="0" applyAlignment="0" applyProtection="0"/>
    <xf numFmtId="0" fontId="68" fillId="51" borderId="40" applyNumberFormat="0" applyAlignment="0" applyProtection="0"/>
    <xf numFmtId="0" fontId="68" fillId="51" borderId="40" applyNumberFormat="0" applyAlignment="0" applyProtection="0"/>
    <xf numFmtId="0" fontId="68" fillId="51" borderId="40" applyNumberFormat="0" applyAlignment="0" applyProtection="0"/>
    <xf numFmtId="0" fontId="68" fillId="51" borderId="40" applyNumberFormat="0" applyAlignment="0" applyProtection="0"/>
    <xf numFmtId="0" fontId="68" fillId="51" borderId="40" applyNumberFormat="0" applyAlignment="0" applyProtection="0"/>
    <xf numFmtId="40" fontId="55" fillId="0" borderId="0" applyFill="0" applyBorder="0" applyAlignment="0"/>
    <xf numFmtId="0" fontId="4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9" fillId="0" borderId="37" applyNumberFormat="0" applyFill="0" applyAlignment="0" applyProtection="0"/>
    <xf numFmtId="0" fontId="60" fillId="0" borderId="38" applyNumberFormat="0" applyFill="0" applyAlignment="0" applyProtection="0"/>
    <xf numFmtId="0" fontId="61" fillId="0" borderId="39" applyNumberFormat="0" applyFill="0" applyAlignment="0" applyProtection="0"/>
    <xf numFmtId="0" fontId="61" fillId="0" borderId="0" applyNumberFormat="0" applyFill="0" applyBorder="0" applyAlignment="0" applyProtection="0"/>
    <xf numFmtId="0" fontId="69" fillId="0" borderId="0" applyNumberFormat="0" applyFill="0" applyBorder="0" applyAlignment="0" applyProtection="0"/>
    <xf numFmtId="0" fontId="59" fillId="0" borderId="37" applyNumberFormat="0" applyFill="0" applyAlignment="0" applyProtection="0"/>
    <xf numFmtId="0" fontId="60" fillId="0" borderId="38" applyNumberFormat="0" applyFill="0" applyAlignment="0" applyProtection="0"/>
    <xf numFmtId="0" fontId="61" fillId="0" borderId="39" applyNumberFormat="0" applyFill="0" applyAlignment="0" applyProtection="0"/>
    <xf numFmtId="0" fontId="61" fillId="0" borderId="0" applyNumberFormat="0" applyFill="0" applyBorder="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2" applyNumberFormat="0" applyFill="0" applyAlignment="0" applyProtection="0"/>
    <xf numFmtId="0" fontId="48" fillId="34" borderId="0" applyNumberFormat="0" applyBorder="0" applyAlignment="0" applyProtection="0"/>
    <xf numFmtId="0" fontId="58" fillId="35" borderId="0" applyNumberFormat="0" applyBorder="0" applyAlignment="0" applyProtection="0"/>
    <xf numFmtId="0" fontId="51" fillId="52" borderId="35" applyNumberFormat="0" applyAlignment="0" applyProtection="0"/>
    <xf numFmtId="0" fontId="47" fillId="0" borderId="0" applyNumberFormat="0" applyFill="0" applyBorder="0" applyAlignment="0" applyProtection="0"/>
    <xf numFmtId="0" fontId="44"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4" fontId="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 fillId="20"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931">
    <xf numFmtId="0" fontId="0" fillId="0" borderId="0" xfId="0"/>
    <xf numFmtId="0" fontId="11" fillId="0" borderId="0" xfId="0" applyFont="1"/>
    <xf numFmtId="0" fontId="0" fillId="0" borderId="0" xfId="0" applyAlignment="1">
      <alignment wrapText="1"/>
    </xf>
    <xf numFmtId="0" fontId="11" fillId="0" borderId="4" xfId="0" applyFont="1" applyBorder="1"/>
    <xf numFmtId="0" fontId="0" fillId="0" borderId="4" xfId="0" applyBorder="1" applyAlignment="1">
      <alignment wrapText="1"/>
    </xf>
    <xf numFmtId="0" fontId="0" fillId="0" borderId="4" xfId="0" applyBorder="1"/>
    <xf numFmtId="0" fontId="12" fillId="0" borderId="0" xfId="43"/>
    <xf numFmtId="0" fontId="20" fillId="0" borderId="0" xfId="0" applyFont="1"/>
    <xf numFmtId="3" fontId="20" fillId="0" borderId="0" xfId="0" applyNumberFormat="1" applyFont="1"/>
    <xf numFmtId="0" fontId="12" fillId="4" borderId="0" xfId="43" applyFill="1"/>
    <xf numFmtId="0" fontId="18" fillId="4" borderId="0" xfId="0" applyFont="1" applyFill="1"/>
    <xf numFmtId="3" fontId="18" fillId="4" borderId="0" xfId="0" applyNumberFormat="1" applyFont="1" applyFill="1"/>
    <xf numFmtId="0" fontId="12" fillId="5" borderId="0" xfId="43" applyFill="1"/>
    <xf numFmtId="0" fontId="18" fillId="5" borderId="0" xfId="0" applyFont="1" applyFill="1"/>
    <xf numFmtId="3" fontId="18" fillId="5" borderId="0" xfId="0" applyNumberFormat="1" applyFont="1" applyFill="1"/>
    <xf numFmtId="0" fontId="12" fillId="6" borderId="0" xfId="43" applyFill="1"/>
    <xf numFmtId="0" fontId="18" fillId="6" borderId="0" xfId="0" applyFont="1" applyFill="1"/>
    <xf numFmtId="3" fontId="18" fillId="6" borderId="0" xfId="0" applyNumberFormat="1" applyFont="1" applyFill="1"/>
    <xf numFmtId="0" fontId="11" fillId="5" borderId="0" xfId="0" applyFont="1" applyFill="1"/>
    <xf numFmtId="3" fontId="11" fillId="5" borderId="0" xfId="0" applyNumberFormat="1" applyFont="1" applyFill="1"/>
    <xf numFmtId="0" fontId="21" fillId="7" borderId="0" xfId="0" applyFont="1" applyFill="1"/>
    <xf numFmtId="3" fontId="21" fillId="7" borderId="0" xfId="0" applyNumberFormat="1" applyFont="1" applyFill="1"/>
    <xf numFmtId="0" fontId="21" fillId="8" borderId="0" xfId="0" applyFont="1" applyFill="1"/>
    <xf numFmtId="3" fontId="21" fillId="8" borderId="0" xfId="0" applyNumberFormat="1" applyFont="1" applyFill="1"/>
    <xf numFmtId="9" fontId="0" fillId="0" borderId="0" xfId="42" applyFont="1"/>
    <xf numFmtId="165" fontId="0" fillId="0" borderId="0" xfId="1" applyNumberFormat="1" applyFont="1"/>
    <xf numFmtId="165" fontId="11" fillId="5" borderId="0" xfId="1" applyNumberFormat="1" applyFont="1" applyFill="1"/>
    <xf numFmtId="165" fontId="11" fillId="6" borderId="0" xfId="1" applyNumberFormat="1" applyFont="1" applyFill="1"/>
    <xf numFmtId="0" fontId="25" fillId="0" borderId="0" xfId="45" applyFont="1"/>
    <xf numFmtId="166" fontId="25" fillId="0" borderId="0" xfId="44" applyNumberFormat="1" applyFont="1"/>
    <xf numFmtId="0" fontId="25" fillId="5" borderId="0" xfId="45" applyFont="1" applyFill="1"/>
    <xf numFmtId="166" fontId="25" fillId="5" borderId="0" xfId="44" applyNumberFormat="1" applyFont="1" applyFill="1"/>
    <xf numFmtId="0" fontId="26" fillId="0" borderId="0" xfId="45" applyFont="1"/>
    <xf numFmtId="0" fontId="25" fillId="4" borderId="0" xfId="45" applyFont="1" applyFill="1"/>
    <xf numFmtId="166" fontId="25" fillId="4" borderId="0" xfId="44" applyNumberFormat="1" applyFont="1" applyFill="1"/>
    <xf numFmtId="0" fontId="25" fillId="0" borderId="0" xfId="45" applyFont="1" applyAlignment="1">
      <alignment vertical="center" wrapText="1"/>
    </xf>
    <xf numFmtId="0" fontId="25" fillId="0" borderId="0" xfId="45" applyFont="1" applyAlignment="1">
      <alignment vertical="center"/>
    </xf>
    <xf numFmtId="0" fontId="25" fillId="0" borderId="0" xfId="45" applyFont="1" applyAlignment="1">
      <alignment horizontal="center" vertical="center"/>
    </xf>
    <xf numFmtId="0" fontId="29" fillId="0" borderId="0" xfId="46" applyFont="1"/>
    <xf numFmtId="0" fontId="30" fillId="9" borderId="0" xfId="46" applyFont="1" applyFill="1" applyAlignment="1">
      <alignment horizontal="left" vertical="center" wrapText="1" indent="1"/>
    </xf>
    <xf numFmtId="0" fontId="31" fillId="0" borderId="6" xfId="46" applyFont="1" applyBorder="1" applyAlignment="1">
      <alignment horizontal="center" vertical="center" wrapText="1"/>
    </xf>
    <xf numFmtId="0" fontId="25" fillId="0" borderId="0" xfId="45" applyFont="1" applyAlignment="1">
      <alignment horizontal="center" wrapText="1"/>
    </xf>
    <xf numFmtId="0" fontId="25" fillId="0" borderId="0" xfId="45" applyFont="1" applyAlignment="1">
      <alignment horizontal="center"/>
    </xf>
    <xf numFmtId="166" fontId="0" fillId="0" borderId="0" xfId="0" applyNumberFormat="1"/>
    <xf numFmtId="0" fontId="8" fillId="0" borderId="0" xfId="0" applyFont="1"/>
    <xf numFmtId="0" fontId="35" fillId="0" borderId="0" xfId="45" applyFont="1"/>
    <xf numFmtId="166" fontId="35" fillId="0" borderId="0" xfId="44" applyNumberFormat="1" applyFont="1" applyFill="1"/>
    <xf numFmtId="0" fontId="35" fillId="0" borderId="19" xfId="45" applyFont="1" applyBorder="1" applyAlignment="1">
      <alignment horizontal="center" vertical="center" wrapText="1"/>
    </xf>
    <xf numFmtId="0" fontId="36" fillId="0" borderId="0" xfId="0" applyFont="1"/>
    <xf numFmtId="0" fontId="37" fillId="0" borderId="0" xfId="0" applyFont="1"/>
    <xf numFmtId="166" fontId="36" fillId="0" borderId="0" xfId="74" applyNumberFormat="1" applyFont="1"/>
    <xf numFmtId="0" fontId="37" fillId="0" borderId="0" xfId="0" applyFont="1" applyAlignment="1">
      <alignment horizontal="right"/>
    </xf>
    <xf numFmtId="166" fontId="37" fillId="0" borderId="0" xfId="74" applyNumberFormat="1" applyFont="1" applyAlignment="1">
      <alignment horizontal="left"/>
    </xf>
    <xf numFmtId="0" fontId="36" fillId="0" borderId="0" xfId="0" applyFont="1" applyAlignment="1">
      <alignment horizontal="left" vertical="top" wrapText="1"/>
    </xf>
    <xf numFmtId="166" fontId="36" fillId="0" borderId="0" xfId="74" applyNumberFormat="1" applyFont="1" applyAlignment="1">
      <alignment horizontal="left" vertical="top" wrapText="1"/>
    </xf>
    <xf numFmtId="166" fontId="36" fillId="0" borderId="0" xfId="74" applyNumberFormat="1" applyFont="1" applyAlignment="1">
      <alignment wrapText="1"/>
    </xf>
    <xf numFmtId="166" fontId="37" fillId="0" borderId="0" xfId="74" applyNumberFormat="1" applyFont="1"/>
    <xf numFmtId="43" fontId="36" fillId="0" borderId="0" xfId="0" applyNumberFormat="1" applyFont="1"/>
    <xf numFmtId="3" fontId="0" fillId="0" borderId="0" xfId="0" applyNumberFormat="1"/>
    <xf numFmtId="165" fontId="0" fillId="0" borderId="0" xfId="0" applyNumberFormat="1"/>
    <xf numFmtId="0" fontId="0" fillId="0" borderId="8" xfId="0" applyBorder="1"/>
    <xf numFmtId="0" fontId="35" fillId="0" borderId="10" xfId="45" applyFont="1" applyBorder="1"/>
    <xf numFmtId="0" fontId="0" fillId="0" borderId="10" xfId="0" applyBorder="1"/>
    <xf numFmtId="0" fontId="35" fillId="0" borderId="12" xfId="45" applyFont="1" applyBorder="1"/>
    <xf numFmtId="165" fontId="0" fillId="0" borderId="4" xfId="0" applyNumberFormat="1" applyBorder="1"/>
    <xf numFmtId="0" fontId="0" fillId="0" borderId="20" xfId="0" applyBorder="1"/>
    <xf numFmtId="0" fontId="0" fillId="0" borderId="19" xfId="0" applyBorder="1"/>
    <xf numFmtId="0" fontId="38" fillId="0" borderId="19" xfId="0" applyFont="1" applyBorder="1"/>
    <xf numFmtId="166" fontId="0" fillId="4" borderId="0" xfId="0" applyNumberFormat="1" applyFill="1"/>
    <xf numFmtId="0" fontId="0" fillId="4" borderId="21" xfId="0" applyFill="1" applyBorder="1"/>
    <xf numFmtId="0" fontId="38" fillId="4" borderId="19" xfId="0" applyFont="1" applyFill="1" applyBorder="1" applyAlignment="1">
      <alignment horizontal="center"/>
    </xf>
    <xf numFmtId="166" fontId="0" fillId="0" borderId="8" xfId="0" applyNumberFormat="1" applyBorder="1"/>
    <xf numFmtId="166" fontId="0" fillId="4" borderId="8" xfId="0" applyNumberFormat="1" applyFill="1" applyBorder="1"/>
    <xf numFmtId="166" fontId="0" fillId="4" borderId="9" xfId="0" applyNumberFormat="1" applyFill="1" applyBorder="1"/>
    <xf numFmtId="166" fontId="0" fillId="4" borderId="11" xfId="0" applyNumberFormat="1" applyFill="1" applyBorder="1"/>
    <xf numFmtId="166" fontId="0" fillId="0" borderId="4" xfId="0" applyNumberFormat="1" applyBorder="1"/>
    <xf numFmtId="166" fontId="0" fillId="4" borderId="4" xfId="0" applyNumberFormat="1" applyFill="1" applyBorder="1"/>
    <xf numFmtId="166" fontId="0" fillId="4" borderId="13" xfId="0" applyNumberFormat="1" applyFill="1" applyBorder="1"/>
    <xf numFmtId="165" fontId="0" fillId="0" borderId="8" xfId="0" applyNumberFormat="1" applyBorder="1"/>
    <xf numFmtId="0" fontId="35" fillId="14" borderId="7" xfId="45" applyFont="1" applyFill="1" applyBorder="1"/>
    <xf numFmtId="165" fontId="0" fillId="14" borderId="8" xfId="0" applyNumberFormat="1" applyFill="1" applyBorder="1"/>
    <xf numFmtId="165" fontId="0" fillId="14" borderId="0" xfId="0" applyNumberFormat="1" applyFill="1"/>
    <xf numFmtId="165" fontId="0" fillId="14" borderId="4" xfId="0" applyNumberFormat="1" applyFill="1" applyBorder="1"/>
    <xf numFmtId="165" fontId="0" fillId="14" borderId="9" xfId="0" applyNumberFormat="1" applyFill="1" applyBorder="1"/>
    <xf numFmtId="165" fontId="0" fillId="14" borderId="11" xfId="0" applyNumberFormat="1" applyFill="1" applyBorder="1"/>
    <xf numFmtId="165" fontId="0" fillId="14" borderId="13" xfId="0" applyNumberFormat="1" applyFill="1" applyBorder="1"/>
    <xf numFmtId="0" fontId="35" fillId="4" borderId="7" xfId="45" applyFont="1" applyFill="1" applyBorder="1"/>
    <xf numFmtId="0" fontId="35" fillId="15" borderId="7" xfId="45" applyFont="1" applyFill="1" applyBorder="1"/>
    <xf numFmtId="165" fontId="0" fillId="15" borderId="0" xfId="0" applyNumberFormat="1" applyFill="1"/>
    <xf numFmtId="165" fontId="0" fillId="15" borderId="4" xfId="0" applyNumberFormat="1" applyFill="1" applyBorder="1"/>
    <xf numFmtId="165" fontId="0" fillId="15" borderId="11" xfId="0" applyNumberFormat="1" applyFill="1" applyBorder="1"/>
    <xf numFmtId="165" fontId="0" fillId="15" borderId="13" xfId="0" applyNumberFormat="1" applyFill="1" applyBorder="1"/>
    <xf numFmtId="165" fontId="0" fillId="15" borderId="8" xfId="0" applyNumberFormat="1" applyFill="1" applyBorder="1"/>
    <xf numFmtId="165" fontId="0" fillId="15" borderId="9" xfId="0" applyNumberFormat="1" applyFill="1" applyBorder="1"/>
    <xf numFmtId="0" fontId="25" fillId="0" borderId="0" xfId="45" applyFont="1" applyAlignment="1">
      <alignment horizontal="center" vertical="center" wrapText="1"/>
    </xf>
    <xf numFmtId="0" fontId="29" fillId="0" borderId="0" xfId="46" applyFont="1" applyAlignment="1">
      <alignment wrapText="1"/>
    </xf>
    <xf numFmtId="0" fontId="39" fillId="0" borderId="0" xfId="46" applyFont="1" applyAlignment="1">
      <alignment wrapText="1"/>
    </xf>
    <xf numFmtId="165" fontId="25" fillId="0" borderId="0" xfId="45" applyNumberFormat="1" applyFont="1"/>
    <xf numFmtId="165" fontId="25" fillId="4" borderId="0" xfId="45" applyNumberFormat="1" applyFont="1" applyFill="1"/>
    <xf numFmtId="165" fontId="25" fillId="5" borderId="0" xfId="45" applyNumberFormat="1" applyFont="1" applyFill="1"/>
    <xf numFmtId="0" fontId="11" fillId="0" borderId="0" xfId="0" applyFont="1" applyAlignment="1">
      <alignment wrapText="1"/>
    </xf>
    <xf numFmtId="0" fontId="0" fillId="0" borderId="29" xfId="0" applyBorder="1"/>
    <xf numFmtId="0" fontId="0" fillId="0" borderId="31" xfId="0" applyBorder="1" applyAlignment="1">
      <alignment wrapText="1"/>
    </xf>
    <xf numFmtId="165" fontId="0" fillId="0" borderId="29" xfId="1" applyNumberFormat="1" applyFont="1" applyBorder="1" applyAlignment="1">
      <alignment wrapText="1"/>
    </xf>
    <xf numFmtId="0" fontId="27" fillId="0" borderId="0" xfId="46"/>
    <xf numFmtId="0" fontId="43" fillId="0" borderId="0" xfId="46" applyFont="1"/>
    <xf numFmtId="0" fontId="43" fillId="32" borderId="0" xfId="46" applyFont="1" applyFill="1"/>
    <xf numFmtId="0" fontId="43" fillId="2" borderId="7" xfId="46" applyFont="1" applyFill="1" applyBorder="1"/>
    <xf numFmtId="0" fontId="27" fillId="0" borderId="8" xfId="46" applyBorder="1"/>
    <xf numFmtId="0" fontId="27" fillId="0" borderId="9" xfId="46" applyBorder="1"/>
    <xf numFmtId="0" fontId="43" fillId="10" borderId="29" xfId="46" applyFont="1" applyFill="1" applyBorder="1"/>
    <xf numFmtId="0" fontId="43" fillId="10" borderId="23" xfId="46" applyFont="1" applyFill="1" applyBorder="1" applyAlignment="1">
      <alignment horizontal="center"/>
    </xf>
    <xf numFmtId="0" fontId="43" fillId="10" borderId="32" xfId="46" applyFont="1" applyFill="1" applyBorder="1" applyAlignment="1">
      <alignment horizontal="center"/>
    </xf>
    <xf numFmtId="0" fontId="43" fillId="10" borderId="26" xfId="46" applyFont="1" applyFill="1" applyBorder="1" applyAlignment="1">
      <alignment horizontal="center"/>
    </xf>
    <xf numFmtId="0" fontId="0" fillId="0" borderId="23" xfId="0" applyBorder="1"/>
    <xf numFmtId="165" fontId="0" fillId="0" borderId="0" xfId="522" applyNumberFormat="1" applyFont="1"/>
    <xf numFmtId="181" fontId="0" fillId="0" borderId="0" xfId="0" applyNumberFormat="1"/>
    <xf numFmtId="0" fontId="31" fillId="0" borderId="6" xfId="46" applyFont="1" applyBorder="1" applyAlignment="1">
      <alignment vertical="center" wrapText="1"/>
    </xf>
    <xf numFmtId="169" fontId="0" fillId="0" borderId="0" xfId="42" applyNumberFormat="1" applyFont="1"/>
    <xf numFmtId="1" fontId="0" fillId="0" borderId="0" xfId="0" applyNumberFormat="1"/>
    <xf numFmtId="168" fontId="11" fillId="0" borderId="0" xfId="0" applyNumberFormat="1" applyFont="1"/>
    <xf numFmtId="0" fontId="17" fillId="3" borderId="14" xfId="0" applyFont="1" applyFill="1" applyBorder="1" applyAlignment="1">
      <alignment horizontal="center" vertical="center" wrapText="1"/>
    </xf>
    <xf numFmtId="165" fontId="0" fillId="0" borderId="0" xfId="0" applyNumberFormat="1" applyAlignment="1">
      <alignment wrapText="1"/>
    </xf>
    <xf numFmtId="0" fontId="31" fillId="0" borderId="14" xfId="46" applyFont="1" applyBorder="1" applyAlignment="1">
      <alignment horizontal="left" vertical="center" wrapText="1" indent="1"/>
    </xf>
    <xf numFmtId="0" fontId="78" fillId="0" borderId="0" xfId="363" applyFont="1"/>
    <xf numFmtId="0" fontId="43" fillId="0" borderId="16" xfId="0" applyFont="1" applyBorder="1"/>
    <xf numFmtId="0" fontId="43" fillId="0" borderId="17" xfId="0" applyFont="1" applyBorder="1"/>
    <xf numFmtId="0" fontId="43" fillId="0" borderId="0" xfId="0" applyFont="1"/>
    <xf numFmtId="43" fontId="43" fillId="10" borderId="24" xfId="327" applyFont="1" applyFill="1" applyBorder="1" applyAlignment="1">
      <alignment horizontal="center"/>
    </xf>
    <xf numFmtId="43" fontId="43" fillId="0" borderId="23" xfId="327" applyFont="1" applyBorder="1"/>
    <xf numFmtId="43" fontId="43" fillId="0" borderId="0" xfId="0" applyNumberFormat="1" applyFont="1"/>
    <xf numFmtId="43" fontId="43" fillId="0" borderId="0" xfId="327" applyFont="1" applyFill="1" applyBorder="1" applyAlignment="1">
      <alignment horizontal="center"/>
    </xf>
    <xf numFmtId="0" fontId="0" fillId="2" borderId="0" xfId="0" applyFill="1"/>
    <xf numFmtId="0" fontId="43" fillId="2" borderId="0" xfId="0" applyFont="1" applyFill="1"/>
    <xf numFmtId="0" fontId="43" fillId="10" borderId="32" xfId="0" applyFont="1" applyFill="1" applyBorder="1" applyAlignment="1">
      <alignment horizontal="center"/>
    </xf>
    <xf numFmtId="0" fontId="14" fillId="0" borderId="0" xfId="0" applyFont="1"/>
    <xf numFmtId="0" fontId="15" fillId="0" borderId="0" xfId="0" applyFont="1"/>
    <xf numFmtId="0" fontId="14" fillId="0" borderId="2" xfId="0" applyFont="1" applyBorder="1"/>
    <xf numFmtId="0" fontId="15" fillId="0" borderId="2" xfId="0" applyFont="1" applyBorder="1"/>
    <xf numFmtId="0" fontId="15" fillId="0" borderId="0" xfId="0" applyFont="1" applyAlignment="1">
      <alignment wrapText="1"/>
    </xf>
    <xf numFmtId="0" fontId="15" fillId="31" borderId="0" xfId="0" applyFont="1" applyFill="1" applyAlignment="1">
      <alignment wrapText="1"/>
    </xf>
    <xf numFmtId="166" fontId="11" fillId="14" borderId="23" xfId="0" applyNumberFormat="1" applyFont="1" applyFill="1" applyBorder="1"/>
    <xf numFmtId="0" fontId="0" fillId="14" borderId="0" xfId="0" applyFill="1"/>
    <xf numFmtId="0" fontId="12" fillId="62" borderId="0" xfId="43" applyFill="1"/>
    <xf numFmtId="0" fontId="20" fillId="62" borderId="0" xfId="0" applyFont="1" applyFill="1"/>
    <xf numFmtId="3" fontId="20" fillId="62" borderId="0" xfId="0" applyNumberFormat="1" applyFont="1" applyFill="1"/>
    <xf numFmtId="165" fontId="11" fillId="62" borderId="0" xfId="1" applyNumberFormat="1" applyFont="1" applyFill="1"/>
    <xf numFmtId="0" fontId="0" fillId="62" borderId="0" xfId="0" applyFill="1"/>
    <xf numFmtId="165" fontId="11" fillId="4" borderId="0" xfId="1" applyNumberFormat="1" applyFont="1" applyFill="1"/>
    <xf numFmtId="165" fontId="11" fillId="0" borderId="0" xfId="1" applyNumberFormat="1" applyFont="1" applyFill="1"/>
    <xf numFmtId="0" fontId="25" fillId="62" borderId="0" xfId="45" applyFont="1" applyFill="1"/>
    <xf numFmtId="165" fontId="25" fillId="62" borderId="0" xfId="45" applyNumberFormat="1" applyFont="1" applyFill="1"/>
    <xf numFmtId="165" fontId="0" fillId="0" borderId="0" xfId="1" applyNumberFormat="1" applyFont="1" applyAlignment="1">
      <alignment wrapText="1"/>
    </xf>
    <xf numFmtId="164" fontId="0" fillId="0" borderId="0" xfId="0" applyNumberFormat="1" applyAlignment="1">
      <alignment wrapText="1"/>
    </xf>
    <xf numFmtId="0" fontId="11" fillId="14" borderId="20" xfId="0" applyFont="1" applyFill="1" applyBorder="1" applyAlignment="1">
      <alignment horizontal="center" vertical="center"/>
    </xf>
    <xf numFmtId="0" fontId="43" fillId="10" borderId="27" xfId="0" applyFont="1" applyFill="1" applyBorder="1" applyAlignment="1">
      <alignment horizontal="center"/>
    </xf>
    <xf numFmtId="166" fontId="79" fillId="0" borderId="31" xfId="327" applyNumberFormat="1" applyFont="1" applyBorder="1"/>
    <xf numFmtId="43" fontId="43" fillId="4" borderId="20" xfId="327" applyFont="1" applyFill="1" applyBorder="1"/>
    <xf numFmtId="0" fontId="71" fillId="0" borderId="0" xfId="46" applyFont="1"/>
    <xf numFmtId="0" fontId="87" fillId="0" borderId="0" xfId="46" applyFont="1"/>
    <xf numFmtId="0" fontId="0" fillId="65" borderId="29" xfId="0" applyFill="1" applyBorder="1"/>
    <xf numFmtId="0" fontId="0" fillId="65" borderId="23" xfId="0" applyFill="1" applyBorder="1"/>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0" fillId="0" borderId="19" xfId="0" applyBorder="1" applyAlignment="1">
      <alignment horizontal="center"/>
    </xf>
    <xf numFmtId="37" fontId="2" fillId="0" borderId="0" xfId="0" applyNumberFormat="1" applyFont="1"/>
    <xf numFmtId="0" fontId="2" fillId="0" borderId="7" xfId="0" applyFont="1" applyBorder="1"/>
    <xf numFmtId="169" fontId="2" fillId="0" borderId="9" xfId="42" applyNumberFormat="1" applyFont="1" applyBorder="1"/>
    <xf numFmtId="0" fontId="2" fillId="0" borderId="10" xfId="0" applyFont="1" applyBorder="1"/>
    <xf numFmtId="9" fontId="2" fillId="0" borderId="11" xfId="0" applyNumberFormat="1" applyFont="1" applyBorder="1"/>
    <xf numFmtId="0" fontId="2" fillId="0" borderId="12" xfId="0" applyFont="1" applyBorder="1"/>
    <xf numFmtId="9" fontId="2" fillId="0" borderId="13" xfId="0" applyNumberFormat="1" applyFont="1" applyBorder="1"/>
    <xf numFmtId="0" fontId="2" fillId="0" borderId="0" xfId="0" applyFont="1"/>
    <xf numFmtId="166" fontId="2" fillId="0" borderId="0" xfId="0" applyNumberFormat="1" applyFont="1"/>
    <xf numFmtId="9" fontId="2" fillId="0" borderId="0" xfId="42" applyFont="1" applyFill="1"/>
    <xf numFmtId="165" fontId="2" fillId="0" borderId="0" xfId="0" applyNumberFormat="1" applyFont="1"/>
    <xf numFmtId="0" fontId="27" fillId="0" borderId="0" xfId="397"/>
    <xf numFmtId="0" fontId="40" fillId="10" borderId="25" xfId="397" applyFont="1" applyFill="1" applyBorder="1" applyAlignment="1">
      <alignment horizontal="center" wrapText="1"/>
    </xf>
    <xf numFmtId="0" fontId="40" fillId="10" borderId="23" xfId="397" applyFont="1" applyFill="1" applyBorder="1" applyAlignment="1">
      <alignment horizontal="center"/>
    </xf>
    <xf numFmtId="0" fontId="40" fillId="0" borderId="23" xfId="397" applyFont="1" applyBorder="1" applyAlignment="1">
      <alignment horizontal="center"/>
    </xf>
    <xf numFmtId="0" fontId="40" fillId="10" borderId="23" xfId="397" applyFont="1" applyFill="1" applyBorder="1" applyAlignment="1">
      <alignment horizontal="center" wrapText="1"/>
    </xf>
    <xf numFmtId="0" fontId="40" fillId="10" borderId="24" xfId="397" applyFont="1" applyFill="1" applyBorder="1" applyAlignment="1">
      <alignment horizontal="center"/>
    </xf>
    <xf numFmtId="0" fontId="40" fillId="29" borderId="47" xfId="397" applyFont="1" applyFill="1" applyBorder="1" applyAlignment="1">
      <alignment horizontal="center"/>
    </xf>
    <xf numFmtId="0" fontId="40" fillId="29" borderId="5" xfId="397" applyFont="1" applyFill="1" applyBorder="1" applyAlignment="1">
      <alignment horizontal="center"/>
    </xf>
    <xf numFmtId="0" fontId="40" fillId="29" borderId="48" xfId="397" applyFont="1" applyFill="1" applyBorder="1" applyAlignment="1">
      <alignment horizontal="center"/>
    </xf>
    <xf numFmtId="0" fontId="27" fillId="0" borderId="5" xfId="397" applyBorder="1"/>
    <xf numFmtId="165" fontId="27" fillId="31" borderId="46" xfId="397" applyNumberFormat="1" applyFill="1" applyBorder="1"/>
    <xf numFmtId="0" fontId="88" fillId="0" borderId="16" xfId="397" applyFont="1" applyBorder="1" applyAlignment="1">
      <alignment vertical="center" wrapText="1"/>
    </xf>
    <xf numFmtId="0" fontId="88" fillId="0" borderId="17" xfId="397" applyFont="1" applyBorder="1" applyAlignment="1">
      <alignment vertical="center" wrapText="1"/>
    </xf>
    <xf numFmtId="0" fontId="88" fillId="0" borderId="17" xfId="397" applyFont="1" applyBorder="1" applyAlignment="1">
      <alignment vertical="center"/>
    </xf>
    <xf numFmtId="0" fontId="88" fillId="0" borderId="53" xfId="397" applyFont="1" applyBorder="1" applyAlignment="1">
      <alignment vertical="center"/>
    </xf>
    <xf numFmtId="0" fontId="88" fillId="0" borderId="52" xfId="397" applyFont="1" applyBorder="1" applyAlignment="1">
      <alignment vertical="center"/>
    </xf>
    <xf numFmtId="0" fontId="32" fillId="0" borderId="13" xfId="397" applyFont="1" applyBorder="1" applyAlignment="1">
      <alignment wrapText="1"/>
    </xf>
    <xf numFmtId="0" fontId="89" fillId="0" borderId="13" xfId="397" applyFont="1" applyBorder="1" applyAlignment="1">
      <alignment horizontal="right" vertical="center" wrapText="1"/>
    </xf>
    <xf numFmtId="0" fontId="27" fillId="0" borderId="29" xfId="397" applyBorder="1"/>
    <xf numFmtId="0" fontId="27" fillId="0" borderId="24" xfId="397" applyBorder="1"/>
    <xf numFmtId="0" fontId="89" fillId="0" borderId="12" xfId="397" applyFont="1" applyBorder="1" applyAlignment="1">
      <alignment vertical="center" wrapText="1"/>
    </xf>
    <xf numFmtId="165" fontId="89" fillId="0" borderId="55" xfId="397" applyNumberFormat="1" applyFont="1" applyBorder="1" applyAlignment="1">
      <alignment horizontal="right" vertical="center" wrapText="1"/>
    </xf>
    <xf numFmtId="165" fontId="89" fillId="0" borderId="13" xfId="397" applyNumberFormat="1" applyFont="1" applyBorder="1" applyAlignment="1">
      <alignment horizontal="right" vertical="center" wrapText="1"/>
    </xf>
    <xf numFmtId="165" fontId="27" fillId="0" borderId="0" xfId="397" applyNumberFormat="1"/>
    <xf numFmtId="0" fontId="89" fillId="67" borderId="55" xfId="397" applyFont="1" applyFill="1" applyBorder="1" applyAlignment="1">
      <alignment vertical="center" wrapText="1"/>
    </xf>
    <xf numFmtId="0" fontId="89" fillId="67" borderId="13" xfId="397" applyFont="1" applyFill="1" applyBorder="1" applyAlignment="1">
      <alignment horizontal="right" vertical="center" wrapText="1"/>
    </xf>
    <xf numFmtId="0" fontId="89" fillId="67" borderId="13" xfId="397" applyFont="1" applyFill="1" applyBorder="1" applyAlignment="1">
      <alignment horizontal="right" vertical="center"/>
    </xf>
    <xf numFmtId="165" fontId="89" fillId="67" borderId="13" xfId="397" applyNumberFormat="1" applyFont="1" applyFill="1" applyBorder="1" applyAlignment="1">
      <alignment horizontal="right" vertical="center" wrapText="1"/>
    </xf>
    <xf numFmtId="164" fontId="27" fillId="0" borderId="0" xfId="397" applyNumberFormat="1"/>
    <xf numFmtId="2" fontId="27" fillId="0" borderId="0" xfId="397" applyNumberFormat="1"/>
    <xf numFmtId="0" fontId="88" fillId="0" borderId="56" xfId="397" applyFont="1" applyBorder="1" applyAlignment="1">
      <alignment vertical="center" wrapText="1"/>
    </xf>
    <xf numFmtId="0" fontId="88" fillId="0" borderId="53" xfId="397" applyFont="1" applyBorder="1" applyAlignment="1">
      <alignment vertical="center" wrapText="1"/>
    </xf>
    <xf numFmtId="0" fontId="88" fillId="0" borderId="57" xfId="397" applyFont="1" applyBorder="1" applyAlignment="1">
      <alignment vertical="center"/>
    </xf>
    <xf numFmtId="0" fontId="88" fillId="0" borderId="56" xfId="397" applyFont="1" applyBorder="1" applyAlignment="1">
      <alignment vertical="center"/>
    </xf>
    <xf numFmtId="0" fontId="88" fillId="0" borderId="27" xfId="397" applyFont="1" applyBorder="1" applyAlignment="1">
      <alignment vertical="center" wrapText="1"/>
    </xf>
    <xf numFmtId="165" fontId="27" fillId="0" borderId="29" xfId="397" applyNumberFormat="1" applyBorder="1"/>
    <xf numFmtId="165" fontId="27" fillId="0" borderId="23" xfId="397" applyNumberFormat="1" applyBorder="1"/>
    <xf numFmtId="165" fontId="27" fillId="0" borderId="24" xfId="397" applyNumberFormat="1" applyBorder="1"/>
    <xf numFmtId="0" fontId="77" fillId="0" borderId="0" xfId="0" applyFont="1"/>
    <xf numFmtId="9" fontId="0" fillId="0" borderId="21" xfId="42" applyFont="1" applyBorder="1"/>
    <xf numFmtId="9" fontId="0" fillId="0" borderId="0" xfId="0" applyNumberFormat="1" applyAlignment="1">
      <alignment wrapText="1"/>
    </xf>
    <xf numFmtId="0" fontId="0" fillId="0" borderId="5" xfId="0" applyBorder="1"/>
    <xf numFmtId="165" fontId="0" fillId="0" borderId="5" xfId="522" applyNumberFormat="1" applyFont="1" applyBorder="1"/>
    <xf numFmtId="165" fontId="0" fillId="0" borderId="5" xfId="0" applyNumberFormat="1" applyBorder="1"/>
    <xf numFmtId="166" fontId="0" fillId="0" borderId="5" xfId="0" applyNumberFormat="1" applyBorder="1"/>
    <xf numFmtId="165" fontId="0" fillId="0" borderId="48" xfId="0" applyNumberFormat="1" applyBorder="1"/>
    <xf numFmtId="0" fontId="38" fillId="0" borderId="20" xfId="0" applyFont="1" applyBorder="1"/>
    <xf numFmtId="0" fontId="11" fillId="0" borderId="4" xfId="0" applyFont="1" applyBorder="1" applyAlignment="1">
      <alignment horizontal="center" wrapText="1"/>
    </xf>
    <xf numFmtId="0" fontId="11" fillId="31" borderId="29" xfId="0" applyFont="1" applyFill="1" applyBorder="1" applyAlignment="1">
      <alignment horizontal="left"/>
    </xf>
    <xf numFmtId="0" fontId="0" fillId="0" borderId="24" xfId="0" applyBorder="1"/>
    <xf numFmtId="183" fontId="0" fillId="0" borderId="23" xfId="0" applyNumberFormat="1" applyBorder="1"/>
    <xf numFmtId="0" fontId="2" fillId="4" borderId="7" xfId="0" applyFont="1" applyFill="1" applyBorder="1"/>
    <xf numFmtId="0" fontId="0" fillId="4" borderId="8" xfId="0" applyFill="1" applyBorder="1"/>
    <xf numFmtId="0" fontId="2" fillId="4" borderId="10" xfId="0" applyFont="1" applyFill="1" applyBorder="1"/>
    <xf numFmtId="0" fontId="0" fillId="4" borderId="0" xfId="0" applyFill="1"/>
    <xf numFmtId="0" fontId="0" fillId="4" borderId="10" xfId="0" applyFill="1" applyBorder="1"/>
    <xf numFmtId="0" fontId="2" fillId="4" borderId="12" xfId="0" applyFont="1" applyFill="1" applyBorder="1"/>
    <xf numFmtId="0" fontId="0" fillId="4" borderId="4" xfId="0" applyFill="1" applyBorder="1"/>
    <xf numFmtId="0" fontId="0" fillId="4" borderId="20" xfId="0" applyFill="1" applyBorder="1"/>
    <xf numFmtId="0" fontId="0" fillId="4" borderId="19" xfId="0" applyFill="1" applyBorder="1"/>
    <xf numFmtId="2" fontId="43" fillId="0" borderId="11" xfId="45" applyNumberFormat="1" applyFont="1" applyBorder="1"/>
    <xf numFmtId="0" fontId="43" fillId="0" borderId="4" xfId="45" applyFont="1" applyBorder="1" applyAlignment="1">
      <alignment horizontal="left" vertical="center"/>
    </xf>
    <xf numFmtId="2" fontId="43" fillId="0" borderId="13" xfId="45" applyNumberFormat="1" applyFont="1" applyBorder="1"/>
    <xf numFmtId="0" fontId="43" fillId="0" borderId="6" xfId="45" applyFont="1" applyBorder="1" applyAlignment="1">
      <alignment vertical="center"/>
    </xf>
    <xf numFmtId="0" fontId="43" fillId="0" borderId="0" xfId="45" applyFont="1" applyAlignment="1">
      <alignment vertical="center"/>
    </xf>
    <xf numFmtId="0" fontId="2" fillId="0" borderId="0" xfId="45" applyFont="1"/>
    <xf numFmtId="0" fontId="2" fillId="0" borderId="0" xfId="45" applyFont="1" applyAlignment="1">
      <alignment horizontal="center" vertical="center"/>
    </xf>
    <xf numFmtId="0" fontId="2" fillId="0" borderId="0" xfId="45" applyFont="1" applyAlignment="1">
      <alignment horizontal="center"/>
    </xf>
    <xf numFmtId="0" fontId="101" fillId="0" borderId="0" xfId="45" applyFont="1" applyAlignment="1">
      <alignment horizontal="center" wrapText="1"/>
    </xf>
    <xf numFmtId="0" fontId="101" fillId="0" borderId="0" xfId="45" applyFont="1"/>
    <xf numFmtId="0" fontId="78" fillId="0" borderId="10" xfId="45" applyFont="1" applyBorder="1" applyAlignment="1">
      <alignment horizontal="left"/>
    </xf>
    <xf numFmtId="0" fontId="79" fillId="0" borderId="0" xfId="45" applyFont="1"/>
    <xf numFmtId="0" fontId="79" fillId="0" borderId="11" xfId="45" applyFont="1" applyBorder="1" applyAlignment="1">
      <alignment horizontal="right"/>
    </xf>
    <xf numFmtId="0" fontId="98" fillId="0" borderId="10" xfId="45" applyFont="1" applyBorder="1" applyAlignment="1">
      <alignment horizontal="left" vertical="center"/>
    </xf>
    <xf numFmtId="0" fontId="97" fillId="12" borderId="58" xfId="45" applyFont="1" applyFill="1" applyBorder="1" applyAlignment="1">
      <alignment horizontal="center" vertical="center" wrapText="1"/>
    </xf>
    <xf numFmtId="0" fontId="102" fillId="59" borderId="0" xfId="45" applyFont="1" applyFill="1" applyAlignment="1">
      <alignment horizontal="left"/>
    </xf>
    <xf numFmtId="37" fontId="43" fillId="59" borderId="0" xfId="1" applyNumberFormat="1" applyFont="1" applyFill="1" applyBorder="1" applyAlignment="1">
      <alignment horizontal="center"/>
    </xf>
    <xf numFmtId="0" fontId="96" fillId="2" borderId="19" xfId="0" applyFont="1" applyFill="1" applyBorder="1" applyAlignment="1">
      <alignment horizontal="center"/>
    </xf>
    <xf numFmtId="0" fontId="43" fillId="2" borderId="16" xfId="0" applyFont="1" applyFill="1" applyBorder="1"/>
    <xf numFmtId="0" fontId="43" fillId="2" borderId="17" xfId="0" applyFont="1" applyFill="1" applyBorder="1" applyAlignment="1">
      <alignment horizontal="center"/>
    </xf>
    <xf numFmtId="0" fontId="43" fillId="2" borderId="18" xfId="0" applyFont="1" applyFill="1" applyBorder="1" applyAlignment="1">
      <alignment horizontal="center"/>
    </xf>
    <xf numFmtId="0" fontId="100" fillId="69" borderId="0" xfId="46" applyFont="1" applyFill="1" applyAlignment="1">
      <alignment horizontal="left" vertical="center" wrapText="1" indent="1"/>
    </xf>
    <xf numFmtId="0" fontId="99" fillId="69" borderId="0" xfId="46" applyFont="1" applyFill="1" applyAlignment="1">
      <alignment horizontal="left" vertical="center" wrapText="1" indent="1"/>
    </xf>
    <xf numFmtId="0" fontId="40" fillId="0" borderId="0" xfId="0" applyFont="1"/>
    <xf numFmtId="0" fontId="100" fillId="69" borderId="14" xfId="0" applyFont="1" applyFill="1" applyBorder="1" applyAlignment="1">
      <alignment horizontal="center" vertical="center" wrapText="1"/>
    </xf>
    <xf numFmtId="165" fontId="100" fillId="69" borderId="43" xfId="522" applyNumberFormat="1" applyFont="1" applyFill="1" applyBorder="1" applyAlignment="1">
      <alignment horizontal="center" vertical="center" wrapText="1"/>
    </xf>
    <xf numFmtId="0" fontId="100" fillId="69" borderId="43" xfId="0" applyFont="1" applyFill="1" applyBorder="1" applyAlignment="1">
      <alignment horizontal="center" vertical="center" wrapText="1"/>
    </xf>
    <xf numFmtId="2" fontId="0" fillId="0" borderId="5" xfId="0" applyNumberFormat="1" applyBorder="1"/>
    <xf numFmtId="37" fontId="43" fillId="0" borderId="0" xfId="1" applyNumberFormat="1" applyFont="1" applyFill="1" applyBorder="1" applyAlignment="1">
      <alignment horizontal="center"/>
    </xf>
    <xf numFmtId="37" fontId="43" fillId="70" borderId="4" xfId="1" applyNumberFormat="1" applyFont="1" applyFill="1" applyBorder="1" applyAlignment="1">
      <alignment horizontal="center"/>
    </xf>
    <xf numFmtId="0" fontId="43" fillId="70" borderId="12" xfId="45" applyFont="1" applyFill="1" applyBorder="1" applyAlignment="1">
      <alignment horizontal="left" vertical="center"/>
    </xf>
    <xf numFmtId="0" fontId="43" fillId="2" borderId="59" xfId="0" applyFont="1" applyFill="1" applyBorder="1" applyAlignment="1">
      <alignment horizontal="center"/>
    </xf>
    <xf numFmtId="0" fontId="79" fillId="0" borderId="10" xfId="46" applyFont="1" applyBorder="1" applyAlignment="1">
      <alignment wrapText="1"/>
    </xf>
    <xf numFmtId="0" fontId="91" fillId="69" borderId="2" xfId="0" applyFont="1" applyFill="1" applyBorder="1"/>
    <xf numFmtId="0" fontId="105" fillId="0" borderId="0" xfId="43" applyFont="1" applyAlignment="1">
      <alignment horizontal="left" vertical="center"/>
    </xf>
    <xf numFmtId="0" fontId="106" fillId="71" borderId="60" xfId="0" applyFont="1" applyFill="1" applyBorder="1"/>
    <xf numFmtId="0" fontId="0" fillId="71" borderId="61" xfId="0" applyFill="1" applyBorder="1"/>
    <xf numFmtId="0" fontId="0" fillId="71" borderId="62" xfId="0" applyFill="1" applyBorder="1"/>
    <xf numFmtId="0" fontId="0" fillId="0" borderId="11" xfId="0" applyBorder="1"/>
    <xf numFmtId="0" fontId="0" fillId="0" borderId="7" xfId="0" applyBorder="1"/>
    <xf numFmtId="0" fontId="0" fillId="0" borderId="0" xfId="0" applyAlignment="1">
      <alignment horizontal="left" vertical="top"/>
    </xf>
    <xf numFmtId="0" fontId="0" fillId="0" borderId="43" xfId="0" applyBorder="1" applyAlignment="1">
      <alignment horizontal="left" vertical="top"/>
    </xf>
    <xf numFmtId="10" fontId="0" fillId="0" borderId="0" xfId="0" applyNumberFormat="1" applyAlignment="1">
      <alignment horizontal="left" vertical="top"/>
    </xf>
    <xf numFmtId="0" fontId="0" fillId="0" borderId="5" xfId="0" applyBorder="1" applyAlignment="1">
      <alignment horizontal="left" vertical="top" wrapText="1"/>
    </xf>
    <xf numFmtId="0" fontId="0" fillId="0" borderId="45" xfId="0" applyBorder="1" applyAlignment="1">
      <alignment horizontal="left" vertical="top" wrapText="1"/>
    </xf>
    <xf numFmtId="0" fontId="107" fillId="0" borderId="0" xfId="45" applyFont="1"/>
    <xf numFmtId="0" fontId="0" fillId="6" borderId="0" xfId="0" applyFill="1"/>
    <xf numFmtId="0" fontId="106" fillId="64" borderId="0" xfId="0" applyFont="1" applyFill="1"/>
    <xf numFmtId="0" fontId="0" fillId="64" borderId="0" xfId="0" applyFill="1"/>
    <xf numFmtId="0" fontId="12" fillId="71" borderId="67" xfId="43" applyFill="1" applyBorder="1"/>
    <xf numFmtId="0" fontId="11" fillId="0" borderId="66" xfId="0" applyFont="1" applyBorder="1"/>
    <xf numFmtId="9" fontId="0" fillId="0" borderId="66" xfId="0" applyNumberFormat="1" applyBorder="1" applyAlignment="1">
      <alignment horizontal="left" vertical="top"/>
    </xf>
    <xf numFmtId="0" fontId="0" fillId="0" borderId="66" xfId="0" applyBorder="1" applyAlignment="1">
      <alignment horizontal="left" vertical="top" wrapText="1"/>
    </xf>
    <xf numFmtId="8" fontId="0" fillId="0" borderId="66" xfId="0" applyNumberFormat="1" applyBorder="1" applyAlignment="1">
      <alignment horizontal="left" vertical="top"/>
    </xf>
    <xf numFmtId="10" fontId="0" fillId="0" borderId="66" xfId="0" applyNumberFormat="1" applyBorder="1" applyAlignment="1">
      <alignment horizontal="left" vertical="top"/>
    </xf>
    <xf numFmtId="10" fontId="12" fillId="0" borderId="66" xfId="43" applyNumberFormat="1" applyFill="1" applyBorder="1" applyAlignment="1">
      <alignment horizontal="left" vertical="top"/>
    </xf>
    <xf numFmtId="6" fontId="0" fillId="0" borderId="66" xfId="0" applyNumberFormat="1" applyBorder="1" applyAlignment="1">
      <alignment horizontal="left" vertical="top"/>
    </xf>
    <xf numFmtId="6" fontId="0" fillId="0" borderId="66" xfId="0" applyNumberFormat="1" applyBorder="1" applyAlignment="1">
      <alignment horizontal="left" vertical="top" wrapText="1"/>
    </xf>
    <xf numFmtId="170" fontId="0" fillId="0" borderId="66" xfId="0" applyNumberFormat="1" applyBorder="1" applyAlignment="1">
      <alignment horizontal="left" vertical="top"/>
    </xf>
    <xf numFmtId="0" fontId="12" fillId="0" borderId="66" xfId="43" applyBorder="1" applyAlignment="1">
      <alignment horizontal="left" vertical="top" wrapText="1"/>
    </xf>
    <xf numFmtId="1" fontId="0" fillId="0" borderId="66" xfId="0" applyNumberFormat="1" applyBorder="1" applyAlignment="1">
      <alignment horizontal="left" vertical="top"/>
    </xf>
    <xf numFmtId="2" fontId="0" fillId="0" borderId="66" xfId="0" applyNumberFormat="1" applyBorder="1" applyAlignment="1">
      <alignment horizontal="left" vertical="top"/>
    </xf>
    <xf numFmtId="9" fontId="0" fillId="0" borderId="66" xfId="42" applyFont="1" applyBorder="1" applyAlignment="1">
      <alignment horizontal="left" vertical="top" wrapText="1"/>
    </xf>
    <xf numFmtId="9" fontId="0" fillId="0" borderId="66" xfId="42" applyFont="1" applyFill="1" applyBorder="1" applyAlignment="1">
      <alignment horizontal="left" vertical="top" wrapText="1"/>
    </xf>
    <xf numFmtId="2" fontId="0" fillId="0" borderId="66" xfId="0" applyNumberFormat="1" applyBorder="1" applyAlignment="1">
      <alignment horizontal="left" vertical="top" wrapText="1"/>
    </xf>
    <xf numFmtId="10" fontId="0" fillId="0" borderId="66" xfId="0" applyNumberFormat="1" applyBorder="1" applyAlignment="1">
      <alignment horizontal="left" vertical="top" wrapText="1"/>
    </xf>
    <xf numFmtId="0" fontId="0" fillId="0" borderId="68" xfId="0" applyBorder="1" applyAlignment="1">
      <alignment horizontal="left" vertical="top" wrapText="1"/>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68" xfId="0" applyBorder="1" applyAlignment="1">
      <alignment horizontal="left" vertical="top"/>
    </xf>
    <xf numFmtId="0" fontId="90" fillId="0" borderId="66" xfId="0" applyFont="1" applyBorder="1" applyAlignment="1">
      <alignment horizontal="left" vertical="top"/>
    </xf>
    <xf numFmtId="9" fontId="0" fillId="0" borderId="66" xfId="42" applyFont="1" applyBorder="1" applyAlignment="1">
      <alignment horizontal="left" vertical="top"/>
    </xf>
    <xf numFmtId="9" fontId="0" fillId="0" borderId="70" xfId="0" applyNumberFormat="1" applyBorder="1" applyAlignment="1">
      <alignment horizontal="left" vertical="top"/>
    </xf>
    <xf numFmtId="0" fontId="43" fillId="0" borderId="66" xfId="46" applyFont="1" applyBorder="1" applyAlignment="1">
      <alignment horizontal="left" vertical="center" wrapText="1" indent="1"/>
    </xf>
    <xf numFmtId="0" fontId="98" fillId="0" borderId="66" xfId="46" applyFont="1" applyBorder="1" applyAlignment="1">
      <alignment horizontal="left" vertical="center" wrapText="1" indent="1"/>
    </xf>
    <xf numFmtId="0" fontId="1" fillId="9" borderId="0" xfId="46" applyFont="1" applyFill="1" applyAlignment="1">
      <alignment horizontal="left" vertical="center" wrapText="1" indent="1"/>
    </xf>
    <xf numFmtId="0" fontId="1" fillId="0" borderId="66" xfId="46" applyFont="1" applyBorder="1" applyAlignment="1">
      <alignment vertical="center"/>
    </xf>
    <xf numFmtId="0" fontId="1" fillId="0" borderId="66" xfId="46" applyFont="1" applyBorder="1" applyAlignment="1">
      <alignment vertical="center" wrapText="1"/>
    </xf>
    <xf numFmtId="9" fontId="1" fillId="0" borderId="73" xfId="46" applyNumberFormat="1" applyFont="1" applyBorder="1" applyAlignment="1">
      <alignment vertical="center" wrapText="1"/>
    </xf>
    <xf numFmtId="0" fontId="98" fillId="0" borderId="67" xfId="46" applyFont="1" applyBorder="1" applyAlignment="1">
      <alignment horizontal="left" vertical="top" wrapText="1" indent="1"/>
    </xf>
    <xf numFmtId="0" fontId="1" fillId="0" borderId="66" xfId="46" applyFont="1" applyBorder="1" applyAlignment="1">
      <alignment vertical="top"/>
    </xf>
    <xf numFmtId="0" fontId="1" fillId="0" borderId="66" xfId="46" applyFont="1" applyBorder="1"/>
    <xf numFmtId="0" fontId="98" fillId="0" borderId="66" xfId="46" applyFont="1" applyBorder="1" applyAlignment="1">
      <alignment horizontal="left" vertical="top" indent="1"/>
    </xf>
    <xf numFmtId="0" fontId="98" fillId="0" borderId="66" xfId="46" applyFont="1" applyBorder="1" applyAlignment="1">
      <alignment horizontal="left" vertical="center" indent="1"/>
    </xf>
    <xf numFmtId="9" fontId="1" fillId="0" borderId="73" xfId="42" applyFont="1" applyFill="1" applyBorder="1" applyAlignment="1">
      <alignment vertical="center" wrapText="1"/>
    </xf>
    <xf numFmtId="0" fontId="1" fillId="0" borderId="66" xfId="46" applyFont="1" applyBorder="1" applyAlignment="1">
      <alignment horizontal="left" vertical="center"/>
    </xf>
    <xf numFmtId="0" fontId="1" fillId="0" borderId="66" xfId="46" applyFont="1" applyBorder="1" applyAlignment="1">
      <alignment horizontal="left" vertical="center" wrapText="1"/>
    </xf>
    <xf numFmtId="0" fontId="1" fillId="0" borderId="66" xfId="46" applyFont="1" applyBorder="1" applyAlignment="1">
      <alignment horizontal="left" vertical="center" wrapText="1" indent="1"/>
    </xf>
    <xf numFmtId="0" fontId="1" fillId="12" borderId="16" xfId="45" applyFont="1" applyFill="1" applyBorder="1" applyAlignment="1">
      <alignment horizontal="center" vertical="center" wrapText="1"/>
    </xf>
    <xf numFmtId="0" fontId="1" fillId="12" borderId="17" xfId="45" applyFont="1" applyFill="1" applyBorder="1" applyAlignment="1">
      <alignment horizontal="center" vertical="center" wrapText="1"/>
    </xf>
    <xf numFmtId="0" fontId="1" fillId="12" borderId="18" xfId="45" applyFont="1" applyFill="1" applyBorder="1" applyAlignment="1">
      <alignment horizontal="center" vertical="center" wrapText="1"/>
    </xf>
    <xf numFmtId="0" fontId="1" fillId="0" borderId="0" xfId="45" applyFont="1" applyAlignment="1">
      <alignment horizontal="center" wrapText="1"/>
    </xf>
    <xf numFmtId="0" fontId="1" fillId="12" borderId="14" xfId="45" applyFont="1" applyFill="1" applyBorder="1" applyAlignment="1">
      <alignment horizontal="center" vertical="center" wrapText="1"/>
    </xf>
    <xf numFmtId="0" fontId="1" fillId="12" borderId="43" xfId="45" applyFont="1" applyFill="1" applyBorder="1" applyAlignment="1">
      <alignment horizontal="center" vertical="center" wrapText="1"/>
    </xf>
    <xf numFmtId="0" fontId="1" fillId="0" borderId="5" xfId="45" applyFont="1" applyBorder="1"/>
    <xf numFmtId="0" fontId="1" fillId="59" borderId="5" xfId="45" applyFont="1" applyFill="1" applyBorder="1"/>
    <xf numFmtId="2" fontId="1" fillId="59" borderId="5" xfId="45" applyNumberFormat="1" applyFont="1" applyFill="1" applyBorder="1" applyAlignment="1">
      <alignment horizontal="center"/>
    </xf>
    <xf numFmtId="2" fontId="1" fillId="0" borderId="5" xfId="45" applyNumberFormat="1" applyFont="1" applyBorder="1"/>
    <xf numFmtId="0" fontId="1" fillId="0" borderId="0" xfId="45" applyFont="1"/>
    <xf numFmtId="0" fontId="1" fillId="0" borderId="66" xfId="45" applyFont="1" applyBorder="1"/>
    <xf numFmtId="0" fontId="1" fillId="59" borderId="66" xfId="45" applyFont="1" applyFill="1" applyBorder="1"/>
    <xf numFmtId="2" fontId="1" fillId="59" borderId="66" xfId="45" applyNumberFormat="1" applyFont="1" applyFill="1" applyBorder="1" applyAlignment="1">
      <alignment horizontal="center"/>
    </xf>
    <xf numFmtId="2" fontId="1" fillId="0" borderId="66" xfId="45" applyNumberFormat="1" applyFont="1" applyBorder="1"/>
    <xf numFmtId="0" fontId="1" fillId="0" borderId="66" xfId="45" applyFont="1" applyBorder="1" applyAlignment="1">
      <alignment horizontal="center" vertical="center"/>
    </xf>
    <xf numFmtId="167" fontId="1" fillId="59" borderId="66" xfId="45" applyNumberFormat="1" applyFont="1" applyFill="1" applyBorder="1" applyAlignment="1">
      <alignment horizontal="center"/>
    </xf>
    <xf numFmtId="1" fontId="1" fillId="0" borderId="66" xfId="45" applyNumberFormat="1" applyFont="1" applyBorder="1"/>
    <xf numFmtId="167" fontId="1" fillId="0" borderId="0" xfId="45" applyNumberFormat="1" applyFont="1" applyAlignment="1">
      <alignment horizontal="center"/>
    </xf>
    <xf numFmtId="2" fontId="1" fillId="0" borderId="0" xfId="45" applyNumberFormat="1" applyFont="1"/>
    <xf numFmtId="1" fontId="1" fillId="0" borderId="0" xfId="45" applyNumberFormat="1" applyFont="1"/>
    <xf numFmtId="0" fontId="1" fillId="12" borderId="23" xfId="45" applyFont="1" applyFill="1" applyBorder="1"/>
    <xf numFmtId="0" fontId="1" fillId="12" borderId="24" xfId="45" applyFont="1" applyFill="1" applyBorder="1" applyAlignment="1">
      <alignment horizontal="right"/>
    </xf>
    <xf numFmtId="0" fontId="1" fillId="12" borderId="0" xfId="45" applyFont="1" applyFill="1" applyAlignment="1">
      <alignment horizontal="left"/>
    </xf>
    <xf numFmtId="0" fontId="1" fillId="12" borderId="0" xfId="45" applyFont="1" applyFill="1"/>
    <xf numFmtId="0" fontId="1" fillId="12" borderId="11" xfId="45" applyFont="1" applyFill="1" applyBorder="1" applyAlignment="1">
      <alignment horizontal="right"/>
    </xf>
    <xf numFmtId="167" fontId="1" fillId="0" borderId="0" xfId="45" applyNumberFormat="1" applyFont="1" applyAlignment="1">
      <alignment horizontal="right"/>
    </xf>
    <xf numFmtId="2" fontId="1" fillId="0" borderId="11" xfId="45" applyNumberFormat="1" applyFont="1" applyBorder="1" applyAlignment="1">
      <alignment horizontal="right"/>
    </xf>
    <xf numFmtId="37" fontId="1" fillId="59" borderId="0" xfId="1" applyNumberFormat="1" applyFont="1" applyFill="1" applyBorder="1" applyAlignment="1">
      <alignment horizontal="center"/>
    </xf>
    <xf numFmtId="2" fontId="1" fillId="0" borderId="11" xfId="45" applyNumberFormat="1" applyFont="1" applyBorder="1"/>
    <xf numFmtId="165" fontId="1" fillId="0" borderId="0" xfId="1" applyNumberFormat="1" applyFont="1" applyBorder="1"/>
    <xf numFmtId="0" fontId="1" fillId="0" borderId="6" xfId="45" applyFont="1" applyBorder="1" applyAlignment="1">
      <alignment vertical="center"/>
    </xf>
    <xf numFmtId="0" fontId="1" fillId="0" borderId="0" xfId="45" applyFont="1" applyAlignment="1">
      <alignment vertical="center"/>
    </xf>
    <xf numFmtId="1" fontId="1" fillId="0" borderId="0" xfId="45" applyNumberFormat="1" applyFont="1" applyAlignment="1">
      <alignment horizontal="center"/>
    </xf>
    <xf numFmtId="0" fontId="97" fillId="12" borderId="73" xfId="45" applyFont="1" applyFill="1" applyBorder="1"/>
    <xf numFmtId="0" fontId="1" fillId="12" borderId="73" xfId="45" applyFont="1" applyFill="1" applyBorder="1"/>
    <xf numFmtId="0" fontId="1" fillId="12" borderId="73" xfId="45" applyFont="1" applyFill="1" applyBorder="1" applyAlignment="1">
      <alignment horizontal="center"/>
    </xf>
    <xf numFmtId="0" fontId="1" fillId="0" borderId="29" xfId="45" applyFont="1" applyBorder="1"/>
    <xf numFmtId="0" fontId="1" fillId="0" borderId="23" xfId="45" applyFont="1" applyBorder="1"/>
    <xf numFmtId="0" fontId="1" fillId="0" borderId="23" xfId="45" applyFont="1" applyBorder="1" applyAlignment="1">
      <alignment horizontal="center"/>
    </xf>
    <xf numFmtId="0" fontId="1" fillId="0" borderId="24" xfId="45" applyFont="1" applyBorder="1"/>
    <xf numFmtId="0" fontId="98" fillId="0" borderId="74" xfId="45" applyFont="1" applyBorder="1" applyAlignment="1">
      <alignment horizontal="left" indent="1"/>
    </xf>
    <xf numFmtId="171" fontId="1" fillId="59" borderId="66" xfId="45" applyNumberFormat="1" applyFont="1" applyFill="1" applyBorder="1"/>
    <xf numFmtId="0" fontId="1" fillId="0" borderId="75" xfId="45" applyFont="1" applyBorder="1"/>
    <xf numFmtId="0" fontId="1" fillId="0" borderId="74" xfId="45" applyFont="1" applyBorder="1"/>
    <xf numFmtId="168" fontId="1" fillId="0" borderId="66" xfId="45" applyNumberFormat="1" applyFont="1" applyBorder="1"/>
    <xf numFmtId="171" fontId="1" fillId="0" borderId="66" xfId="45" applyNumberFormat="1" applyFont="1" applyBorder="1"/>
    <xf numFmtId="168" fontId="1" fillId="59" borderId="66" xfId="45" applyNumberFormat="1" applyFont="1" applyFill="1" applyBorder="1"/>
    <xf numFmtId="0" fontId="98" fillId="0" borderId="76" xfId="45" applyFont="1" applyBorder="1" applyAlignment="1">
      <alignment horizontal="left" wrapText="1" indent="1"/>
    </xf>
    <xf numFmtId="0" fontId="1" fillId="0" borderId="77" xfId="45" applyFont="1" applyBorder="1"/>
    <xf numFmtId="0" fontId="1" fillId="0" borderId="0" xfId="45" applyFont="1" applyAlignment="1">
      <alignment horizontal="center"/>
    </xf>
    <xf numFmtId="0" fontId="1" fillId="0" borderId="0" xfId="0" applyFont="1"/>
    <xf numFmtId="43" fontId="1" fillId="0" borderId="0" xfId="45" applyNumberFormat="1" applyFont="1"/>
    <xf numFmtId="0" fontId="1" fillId="0" borderId="76" xfId="0" applyFont="1" applyBorder="1"/>
    <xf numFmtId="0" fontId="1" fillId="0" borderId="78" xfId="0" applyFont="1" applyBorder="1"/>
    <xf numFmtId="43" fontId="1" fillId="0" borderId="0" xfId="0" applyNumberFormat="1" applyFont="1"/>
    <xf numFmtId="0" fontId="1" fillId="0" borderId="44" xfId="0" applyFont="1" applyBorder="1"/>
    <xf numFmtId="0" fontId="1" fillId="0" borderId="14" xfId="0" applyFont="1" applyBorder="1"/>
    <xf numFmtId="0" fontId="43" fillId="2" borderId="66" xfId="0" applyFont="1" applyFill="1" applyBorder="1"/>
    <xf numFmtId="0" fontId="1" fillId="2" borderId="66" xfId="0" applyFont="1" applyFill="1" applyBorder="1"/>
    <xf numFmtId="0" fontId="1" fillId="59" borderId="66" xfId="0" applyFont="1" applyFill="1" applyBorder="1"/>
    <xf numFmtId="3" fontId="1" fillId="59" borderId="66" xfId="0" applyNumberFormat="1" applyFont="1" applyFill="1" applyBorder="1"/>
    <xf numFmtId="3" fontId="1" fillId="2" borderId="66" xfId="0" applyNumberFormat="1" applyFont="1" applyFill="1" applyBorder="1"/>
    <xf numFmtId="3" fontId="43" fillId="2" borderId="66" xfId="0" applyNumberFormat="1" applyFont="1" applyFill="1" applyBorder="1"/>
    <xf numFmtId="0" fontId="1" fillId="0" borderId="0" xfId="45" applyFont="1" applyAlignment="1">
      <alignment horizontal="center" vertical="center"/>
    </xf>
    <xf numFmtId="165" fontId="0" fillId="0" borderId="74" xfId="1" applyNumberFormat="1" applyFont="1" applyBorder="1" applyAlignment="1">
      <alignment wrapText="1"/>
    </xf>
    <xf numFmtId="0" fontId="0" fillId="0" borderId="68" xfId="0" applyBorder="1" applyAlignment="1">
      <alignment wrapText="1"/>
    </xf>
    <xf numFmtId="0" fontId="0" fillId="0" borderId="68" xfId="0" applyBorder="1" applyAlignment="1">
      <alignment horizontal="left" vertical="center"/>
    </xf>
    <xf numFmtId="0" fontId="0" fillId="0" borderId="71" xfId="0" applyBorder="1" applyAlignment="1">
      <alignment horizontal="left" vertical="center" wrapText="1"/>
    </xf>
    <xf numFmtId="165" fontId="0" fillId="0" borderId="79" xfId="0" applyNumberFormat="1" applyBorder="1" applyAlignment="1">
      <alignment wrapText="1"/>
    </xf>
    <xf numFmtId="0" fontId="0" fillId="59" borderId="66" xfId="0" applyFill="1" applyBorder="1" applyAlignment="1">
      <alignment horizontal="left" vertical="center" wrapText="1"/>
    </xf>
    <xf numFmtId="10" fontId="0" fillId="59" borderId="66" xfId="0" applyNumberFormat="1" applyFill="1" applyBorder="1" applyAlignment="1">
      <alignment wrapText="1"/>
    </xf>
    <xf numFmtId="165" fontId="0" fillId="59" borderId="66" xfId="0" applyNumberFormat="1" applyFill="1" applyBorder="1" applyAlignment="1">
      <alignment wrapText="1"/>
    </xf>
    <xf numFmtId="0" fontId="0" fillId="0" borderId="74" xfId="0" applyBorder="1"/>
    <xf numFmtId="166" fontId="0" fillId="14" borderId="66" xfId="0" applyNumberFormat="1" applyFill="1" applyBorder="1"/>
    <xf numFmtId="0" fontId="0" fillId="0" borderId="76" xfId="0" applyBorder="1"/>
    <xf numFmtId="166" fontId="0" fillId="14" borderId="78" xfId="0" applyNumberFormat="1" applyFill="1" applyBorder="1"/>
    <xf numFmtId="0" fontId="0" fillId="0" borderId="66" xfId="0" applyBorder="1" applyAlignment="1">
      <alignment wrapText="1"/>
    </xf>
    <xf numFmtId="0" fontId="0" fillId="0" borderId="66" xfId="0" applyBorder="1"/>
    <xf numFmtId="0" fontId="11" fillId="0" borderId="66" xfId="0" quotePrefix="1" applyFont="1" applyBorder="1"/>
    <xf numFmtId="0" fontId="11" fillId="0" borderId="66" xfId="0" applyFont="1" applyBorder="1" applyAlignment="1">
      <alignment wrapText="1"/>
    </xf>
    <xf numFmtId="0" fontId="14" fillId="0" borderId="76"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77" xfId="0" applyFont="1" applyBorder="1" applyAlignment="1">
      <alignment horizontal="center" vertical="center" wrapText="1"/>
    </xf>
    <xf numFmtId="0" fontId="86" fillId="0" borderId="74" xfId="46" applyFont="1" applyBorder="1" applyAlignment="1">
      <alignment vertical="center" wrapText="1"/>
    </xf>
    <xf numFmtId="183" fontId="0" fillId="0" borderId="66" xfId="0" applyNumberFormat="1" applyBorder="1"/>
    <xf numFmtId="9" fontId="0" fillId="0" borderId="75" xfId="42" applyFont="1" applyBorder="1"/>
    <xf numFmtId="0" fontId="86" fillId="0" borderId="74" xfId="46" applyFont="1" applyBorder="1" applyAlignment="1">
      <alignment wrapText="1"/>
    </xf>
    <xf numFmtId="0" fontId="86" fillId="0" borderId="74" xfId="46" applyFont="1" applyBorder="1" applyAlignment="1">
      <alignment vertical="top" wrapText="1"/>
    </xf>
    <xf numFmtId="0" fontId="86" fillId="0" borderId="74" xfId="46" applyFont="1" applyBorder="1" applyAlignment="1">
      <alignment horizontal="left" vertical="top" wrapText="1" indent="1"/>
    </xf>
    <xf numFmtId="183" fontId="0" fillId="0" borderId="78" xfId="0" applyNumberFormat="1" applyBorder="1"/>
    <xf numFmtId="9" fontId="0" fillId="0" borderId="77" xfId="42" applyFont="1" applyBorder="1"/>
    <xf numFmtId="0" fontId="11" fillId="0" borderId="74" xfId="0" applyFont="1" applyBorder="1"/>
    <xf numFmtId="183" fontId="11" fillId="0" borderId="66" xfId="0" applyNumberFormat="1" applyFont="1" applyBorder="1"/>
    <xf numFmtId="0" fontId="11" fillId="0" borderId="76" xfId="0" applyFont="1" applyBorder="1"/>
    <xf numFmtId="183" fontId="11" fillId="0" borderId="78" xfId="0" applyNumberFormat="1" applyFont="1" applyBorder="1"/>
    <xf numFmtId="0" fontId="0" fillId="0" borderId="77" xfId="0" applyBorder="1"/>
    <xf numFmtId="0" fontId="16" fillId="11" borderId="66" xfId="0" applyFont="1" applyFill="1" applyBorder="1"/>
    <xf numFmtId="0" fontId="16" fillId="12" borderId="68" xfId="0" applyFont="1" applyFill="1" applyBorder="1"/>
    <xf numFmtId="0" fontId="16" fillId="12" borderId="69" xfId="0" applyFont="1" applyFill="1" applyBorder="1"/>
    <xf numFmtId="0" fontId="15" fillId="0" borderId="66" xfId="46" applyFont="1" applyBorder="1" applyAlignment="1">
      <alignment vertical="center" wrapText="1"/>
    </xf>
    <xf numFmtId="3" fontId="15" fillId="0" borderId="66" xfId="0" applyNumberFormat="1" applyFont="1" applyBorder="1"/>
    <xf numFmtId="1" fontId="15" fillId="0" borderId="66" xfId="0" applyNumberFormat="1" applyFont="1" applyBorder="1" applyAlignment="1">
      <alignment wrapText="1"/>
    </xf>
    <xf numFmtId="9" fontId="15" fillId="0" borderId="66" xfId="42" applyFont="1" applyFill="1" applyBorder="1" applyAlignment="1">
      <alignment wrapText="1"/>
    </xf>
    <xf numFmtId="0" fontId="15" fillId="0" borderId="66" xfId="46" applyFont="1" applyBorder="1" applyAlignment="1">
      <alignment wrapText="1"/>
    </xf>
    <xf numFmtId="0" fontId="15" fillId="0" borderId="66" xfId="46" applyFont="1" applyBorder="1" applyAlignment="1">
      <alignment vertical="top" wrapText="1"/>
    </xf>
    <xf numFmtId="170" fontId="15" fillId="0" borderId="66" xfId="0" applyNumberFormat="1" applyFont="1" applyBorder="1" applyAlignment="1">
      <alignment wrapText="1"/>
    </xf>
    <xf numFmtId="0" fontId="15" fillId="0" borderId="66" xfId="46" applyFont="1" applyBorder="1" applyAlignment="1">
      <alignment horizontal="left" vertical="top" wrapText="1" indent="1"/>
    </xf>
    <xf numFmtId="0" fontId="15" fillId="0" borderId="66" xfId="46" applyFont="1" applyBorder="1" applyAlignment="1">
      <alignment horizontal="left" vertical="center" wrapText="1" indent="1"/>
    </xf>
    <xf numFmtId="0" fontId="82" fillId="60" borderId="66" xfId="0" applyFont="1" applyFill="1" applyBorder="1"/>
    <xf numFmtId="3" fontId="15" fillId="60" borderId="66" xfId="0" applyNumberFormat="1" applyFont="1" applyFill="1" applyBorder="1"/>
    <xf numFmtId="3" fontId="14" fillId="60" borderId="66" xfId="0" applyNumberFormat="1" applyFont="1" applyFill="1" applyBorder="1"/>
    <xf numFmtId="1" fontId="14" fillId="60" borderId="66" xfId="0" applyNumberFormat="1" applyFont="1" applyFill="1" applyBorder="1" applyAlignment="1">
      <alignment wrapText="1"/>
    </xf>
    <xf numFmtId="9" fontId="14" fillId="60" borderId="66" xfId="42" applyFont="1" applyFill="1" applyBorder="1" applyAlignment="1">
      <alignment wrapText="1"/>
    </xf>
    <xf numFmtId="0" fontId="14" fillId="6" borderId="66" xfId="0" applyFont="1" applyFill="1" applyBorder="1"/>
    <xf numFmtId="3" fontId="15" fillId="6" borderId="66" xfId="0" applyNumberFormat="1" applyFont="1" applyFill="1" applyBorder="1"/>
    <xf numFmtId="3" fontId="14" fillId="6" borderId="66" xfId="0" applyNumberFormat="1" applyFont="1" applyFill="1" applyBorder="1"/>
    <xf numFmtId="2" fontId="14" fillId="6" borderId="66" xfId="0" applyNumberFormat="1" applyFont="1" applyFill="1" applyBorder="1" applyAlignment="1">
      <alignment wrapText="1"/>
    </xf>
    <xf numFmtId="9" fontId="14" fillId="6" borderId="66" xfId="42" applyFont="1" applyFill="1" applyBorder="1" applyAlignment="1">
      <alignment wrapText="1"/>
    </xf>
    <xf numFmtId="0" fontId="42" fillId="58" borderId="66" xfId="46" applyFont="1" applyFill="1" applyBorder="1" applyAlignment="1">
      <alignment vertical="center" wrapText="1"/>
    </xf>
    <xf numFmtId="165" fontId="42" fillId="58" borderId="66" xfId="1" applyNumberFormat="1" applyFont="1" applyFill="1" applyBorder="1" applyAlignment="1">
      <alignment vertical="center" wrapText="1"/>
    </xf>
    <xf numFmtId="1" fontId="14" fillId="58" borderId="66" xfId="0" applyNumberFormat="1" applyFont="1" applyFill="1" applyBorder="1" applyAlignment="1">
      <alignment wrapText="1"/>
    </xf>
    <xf numFmtId="9" fontId="14" fillId="58" borderId="66" xfId="42" applyFont="1" applyFill="1" applyBorder="1" applyAlignment="1">
      <alignment wrapText="1"/>
    </xf>
    <xf numFmtId="3" fontId="14" fillId="11" borderId="66" xfId="0" applyNumberFormat="1" applyFont="1" applyFill="1" applyBorder="1"/>
    <xf numFmtId="3" fontId="16" fillId="11" borderId="66" xfId="0" applyNumberFormat="1" applyFont="1" applyFill="1" applyBorder="1"/>
    <xf numFmtId="1" fontId="16" fillId="11" borderId="66" xfId="0" applyNumberFormat="1" applyFont="1" applyFill="1" applyBorder="1" applyAlignment="1">
      <alignment wrapText="1"/>
    </xf>
    <xf numFmtId="9" fontId="16" fillId="11" borderId="66" xfId="42" applyFont="1" applyFill="1" applyBorder="1" applyAlignment="1">
      <alignment wrapText="1"/>
    </xf>
    <xf numFmtId="0" fontId="15" fillId="0" borderId="66" xfId="0" applyFont="1" applyBorder="1"/>
    <xf numFmtId="0" fontId="16" fillId="11" borderId="66" xfId="0" applyFont="1" applyFill="1" applyBorder="1" applyAlignment="1">
      <alignment horizontal="center"/>
    </xf>
    <xf numFmtId="9" fontId="15" fillId="0" borderId="66" xfId="42" applyFont="1" applyBorder="1" applyAlignment="1">
      <alignment wrapText="1"/>
    </xf>
    <xf numFmtId="167" fontId="15" fillId="0" borderId="66" xfId="0" applyNumberFormat="1" applyFont="1" applyBorder="1" applyAlignment="1">
      <alignment wrapText="1"/>
    </xf>
    <xf numFmtId="169" fontId="15" fillId="0" borderId="66" xfId="42" applyNumberFormat="1" applyFont="1" applyBorder="1" applyAlignment="1">
      <alignment wrapText="1"/>
    </xf>
    <xf numFmtId="9" fontId="14" fillId="61" borderId="66" xfId="42" applyFont="1" applyFill="1" applyBorder="1" applyAlignment="1">
      <alignment wrapText="1"/>
    </xf>
    <xf numFmtId="0" fontId="42" fillId="31" borderId="68" xfId="0" applyFont="1" applyFill="1" applyBorder="1" applyAlignment="1">
      <alignment vertical="top"/>
    </xf>
    <xf numFmtId="0" fontId="42" fillId="31" borderId="69" xfId="0" applyFont="1" applyFill="1" applyBorder="1" applyAlignment="1">
      <alignment vertical="top"/>
    </xf>
    <xf numFmtId="0" fontId="42" fillId="31" borderId="70" xfId="0" applyFont="1" applyFill="1" applyBorder="1" applyAlignment="1">
      <alignment vertical="top"/>
    </xf>
    <xf numFmtId="9" fontId="15" fillId="15" borderId="66" xfId="42" applyFont="1" applyFill="1" applyBorder="1" applyAlignment="1">
      <alignment wrapText="1"/>
    </xf>
    <xf numFmtId="0" fontId="80" fillId="0" borderId="66" xfId="0" applyFont="1" applyBorder="1" applyAlignment="1">
      <alignment horizontal="left" vertical="top"/>
    </xf>
    <xf numFmtId="0" fontId="42" fillId="0" borderId="66" xfId="0" applyFont="1" applyBorder="1" applyAlignment="1">
      <alignment horizontal="left" vertical="top"/>
    </xf>
    <xf numFmtId="165" fontId="80" fillId="0" borderId="66" xfId="1" applyNumberFormat="1" applyFont="1" applyFill="1" applyBorder="1" applyAlignment="1">
      <alignment horizontal="right" vertical="top"/>
    </xf>
    <xf numFmtId="3" fontId="15" fillId="0" borderId="66" xfId="0" applyNumberFormat="1" applyFont="1" applyBorder="1" applyAlignment="1">
      <alignment horizontal="right"/>
    </xf>
    <xf numFmtId="2" fontId="15" fillId="0" borderId="66" xfId="0" applyNumberFormat="1" applyFont="1" applyBorder="1" applyAlignment="1">
      <alignment wrapText="1"/>
    </xf>
    <xf numFmtId="165" fontId="15" fillId="0" borderId="66" xfId="1" applyNumberFormat="1" applyFont="1" applyBorder="1"/>
    <xf numFmtId="0" fontId="80" fillId="31" borderId="66" xfId="0" applyFont="1" applyFill="1" applyBorder="1"/>
    <xf numFmtId="165" fontId="14" fillId="31" borderId="66" xfId="1" applyNumberFormat="1" applyFont="1" applyFill="1" applyBorder="1"/>
    <xf numFmtId="1" fontId="85" fillId="31" borderId="66" xfId="0" applyNumberFormat="1" applyFont="1" applyFill="1" applyBorder="1" applyAlignment="1">
      <alignment wrapText="1"/>
    </xf>
    <xf numFmtId="9" fontId="14" fillId="15" borderId="66" xfId="42" applyFont="1" applyFill="1" applyBorder="1" applyAlignment="1">
      <alignment wrapText="1"/>
    </xf>
    <xf numFmtId="169" fontId="14" fillId="6" borderId="66" xfId="42" applyNumberFormat="1" applyFont="1" applyFill="1" applyBorder="1" applyAlignment="1">
      <alignment wrapText="1"/>
    </xf>
    <xf numFmtId="3" fontId="15" fillId="58" borderId="66" xfId="0" applyNumberFormat="1" applyFont="1" applyFill="1" applyBorder="1"/>
    <xf numFmtId="3" fontId="14" fillId="58" borderId="66" xfId="0" applyNumberFormat="1" applyFont="1" applyFill="1" applyBorder="1"/>
    <xf numFmtId="9" fontId="81" fillId="11" borderId="66" xfId="42" applyFont="1" applyFill="1" applyBorder="1" applyAlignment="1">
      <alignment wrapText="1"/>
    </xf>
    <xf numFmtId="169" fontId="15" fillId="0" borderId="66" xfId="42" applyNumberFormat="1" applyFont="1" applyFill="1" applyBorder="1" applyAlignment="1">
      <alignment wrapText="1"/>
    </xf>
    <xf numFmtId="0" fontId="17" fillId="3" borderId="73" xfId="0" applyFont="1" applyFill="1" applyBorder="1" applyAlignment="1">
      <alignment horizontal="center" vertical="center" wrapText="1"/>
    </xf>
    <xf numFmtId="0" fontId="17" fillId="3" borderId="80" xfId="0" applyFont="1" applyFill="1" applyBorder="1" applyAlignment="1">
      <alignment horizontal="center" vertical="center" wrapText="1"/>
    </xf>
    <xf numFmtId="0" fontId="0" fillId="65" borderId="74" xfId="0" applyFill="1" applyBorder="1"/>
    <xf numFmtId="0" fontId="0" fillId="65" borderId="66" xfId="0" applyFill="1" applyBorder="1"/>
    <xf numFmtId="0" fontId="17" fillId="0" borderId="66" xfId="0" applyFont="1" applyBorder="1" applyAlignment="1">
      <alignment horizontal="center" vertical="center" wrapText="1"/>
    </xf>
    <xf numFmtId="0" fontId="17" fillId="0" borderId="75" xfId="0" applyFont="1" applyBorder="1" applyAlignment="1">
      <alignment horizontal="center" vertical="center" wrapText="1"/>
    </xf>
    <xf numFmtId="0" fontId="0" fillId="66" borderId="66" xfId="0" applyFill="1" applyBorder="1"/>
    <xf numFmtId="0" fontId="0" fillId="66" borderId="75" xfId="0" applyFill="1" applyBorder="1"/>
    <xf numFmtId="0" fontId="0" fillId="66" borderId="74" xfId="0" applyFill="1" applyBorder="1"/>
    <xf numFmtId="0" fontId="0" fillId="66" borderId="76" xfId="0" applyFill="1" applyBorder="1"/>
    <xf numFmtId="0" fontId="0" fillId="0" borderId="78" xfId="0" applyBorder="1"/>
    <xf numFmtId="0" fontId="0" fillId="66" borderId="78" xfId="0" applyFill="1" applyBorder="1"/>
    <xf numFmtId="0" fontId="0" fillId="66" borderId="77" xfId="0" applyFill="1" applyBorder="1"/>
    <xf numFmtId="0" fontId="0" fillId="0" borderId="75" xfId="0" applyBorder="1"/>
    <xf numFmtId="0" fontId="28" fillId="0" borderId="66" xfId="46" applyFont="1" applyBorder="1" applyAlignment="1">
      <alignment horizontal="left" vertical="center" indent="1"/>
    </xf>
    <xf numFmtId="0" fontId="28" fillId="0" borderId="66" xfId="46" applyFont="1" applyBorder="1" applyAlignment="1">
      <alignment horizontal="left" vertical="center" wrapText="1" indent="1"/>
    </xf>
    <xf numFmtId="0" fontId="32" fillId="0" borderId="66" xfId="46" applyFont="1" applyBorder="1" applyAlignment="1">
      <alignment vertical="center" wrapText="1"/>
    </xf>
    <xf numFmtId="0" fontId="31" fillId="0" borderId="66" xfId="46" applyFont="1" applyBorder="1" applyAlignment="1">
      <alignment vertical="center" wrapText="1"/>
    </xf>
    <xf numFmtId="0" fontId="31" fillId="0" borderId="73" xfId="46" applyFont="1" applyBorder="1" applyAlignment="1">
      <alignment vertical="center" wrapText="1"/>
    </xf>
    <xf numFmtId="0" fontId="32" fillId="0" borderId="66" xfId="46" applyFont="1" applyBorder="1" applyAlignment="1">
      <alignment wrapText="1"/>
    </xf>
    <xf numFmtId="0" fontId="32" fillId="0" borderId="66" xfId="46" applyFont="1" applyBorder="1" applyAlignment="1">
      <alignment vertical="top" wrapText="1"/>
    </xf>
    <xf numFmtId="0" fontId="28" fillId="0" borderId="66" xfId="46" applyFont="1" applyBorder="1" applyAlignment="1">
      <alignment vertical="center" wrapText="1"/>
    </xf>
    <xf numFmtId="0" fontId="31" fillId="0" borderId="66" xfId="46" applyFont="1" applyBorder="1" applyAlignment="1">
      <alignment horizontal="center" vertical="center" wrapText="1"/>
    </xf>
    <xf numFmtId="0" fontId="31" fillId="10" borderId="66" xfId="46" applyFont="1" applyFill="1" applyBorder="1" applyAlignment="1">
      <alignment vertical="center" wrapText="1"/>
    </xf>
    <xf numFmtId="0" fontId="31" fillId="10" borderId="66" xfId="46" applyFont="1" applyFill="1" applyBorder="1" applyAlignment="1">
      <alignment horizontal="center" vertical="center" wrapText="1"/>
    </xf>
    <xf numFmtId="0" fontId="31" fillId="0" borderId="66" xfId="46" applyFont="1" applyBorder="1" applyAlignment="1">
      <alignment horizontal="left" vertical="center" wrapText="1"/>
    </xf>
    <xf numFmtId="0" fontId="31" fillId="0" borderId="66" xfId="46" applyFont="1" applyBorder="1" applyAlignment="1">
      <alignment horizontal="left" vertical="center" wrapText="1" indent="1"/>
    </xf>
    <xf numFmtId="0" fontId="39" fillId="0" borderId="67" xfId="46" applyFont="1" applyBorder="1" applyAlignment="1">
      <alignment vertical="center" wrapText="1"/>
    </xf>
    <xf numFmtId="0" fontId="29" fillId="0" borderId="66" xfId="46" applyFont="1" applyBorder="1" applyAlignment="1">
      <alignment wrapText="1"/>
    </xf>
    <xf numFmtId="0" fontId="29" fillId="0" borderId="66" xfId="46" applyFont="1" applyBorder="1"/>
    <xf numFmtId="0" fontId="28" fillId="0" borderId="66" xfId="46" applyFont="1" applyBorder="1" applyAlignment="1">
      <alignment vertical="center"/>
    </xf>
    <xf numFmtId="0" fontId="31" fillId="0" borderId="66" xfId="46" applyFont="1" applyBorder="1" applyAlignment="1">
      <alignment horizontal="left" vertical="center" wrapText="1" indent="2"/>
    </xf>
    <xf numFmtId="0" fontId="31" fillId="0" borderId="66" xfId="46" applyFont="1" applyBorder="1" applyAlignment="1">
      <alignment vertical="center"/>
    </xf>
    <xf numFmtId="0" fontId="28" fillId="0" borderId="68" xfId="46" applyFont="1" applyBorder="1" applyAlignment="1">
      <alignment vertical="center" wrapText="1"/>
    </xf>
    <xf numFmtId="0" fontId="31" fillId="0" borderId="69" xfId="46" applyFont="1" applyBorder="1" applyAlignment="1">
      <alignment vertical="center" wrapText="1"/>
    </xf>
    <xf numFmtId="0" fontId="28" fillId="0" borderId="69" xfId="46" applyFont="1" applyBorder="1" applyAlignment="1">
      <alignment vertical="center" wrapText="1"/>
    </xf>
    <xf numFmtId="0" fontId="28" fillId="0" borderId="70" xfId="46" applyFont="1" applyBorder="1" applyAlignment="1">
      <alignment horizontal="left" vertical="center" wrapText="1"/>
    </xf>
    <xf numFmtId="0" fontId="33" fillId="0" borderId="73" xfId="0" applyFont="1" applyBorder="1" applyAlignment="1">
      <alignment horizontal="center" vertical="center" wrapText="1"/>
    </xf>
    <xf numFmtId="0" fontId="28" fillId="0" borderId="68" xfId="46" applyFont="1" applyBorder="1" applyAlignment="1">
      <alignment vertical="top" wrapText="1"/>
    </xf>
    <xf numFmtId="0" fontId="31" fillId="0" borderId="69" xfId="46" applyFont="1" applyBorder="1" applyAlignment="1">
      <alignment vertical="top" wrapText="1"/>
    </xf>
    <xf numFmtId="0" fontId="31" fillId="0" borderId="69" xfId="46" applyFont="1" applyBorder="1" applyAlignment="1">
      <alignment vertical="top"/>
    </xf>
    <xf numFmtId="0" fontId="31" fillId="0" borderId="70" xfId="46" applyFont="1" applyBorder="1" applyAlignment="1">
      <alignment vertical="top"/>
    </xf>
    <xf numFmtId="0" fontId="31" fillId="0" borderId="70" xfId="46" applyFont="1" applyBorder="1" applyAlignment="1">
      <alignment horizontal="left" vertical="center" wrapText="1" indent="1"/>
    </xf>
    <xf numFmtId="0" fontId="31" fillId="4" borderId="66" xfId="46" applyFont="1" applyFill="1" applyBorder="1" applyAlignment="1">
      <alignment horizontal="center" vertical="center" wrapText="1"/>
    </xf>
    <xf numFmtId="0" fontId="28" fillId="4" borderId="66" xfId="46" applyFont="1" applyFill="1" applyBorder="1" applyAlignment="1">
      <alignment horizontal="left" vertical="center" indent="1"/>
    </xf>
    <xf numFmtId="0" fontId="32" fillId="0" borderId="66" xfId="46" applyFont="1" applyBorder="1" applyAlignment="1">
      <alignment horizontal="left" wrapText="1" indent="1"/>
    </xf>
    <xf numFmtId="0" fontId="29" fillId="0" borderId="66" xfId="46" applyFont="1" applyBorder="1" applyAlignment="1">
      <alignment horizontal="left" wrapText="1" indent="1"/>
    </xf>
    <xf numFmtId="0" fontId="29" fillId="4" borderId="66" xfId="46" applyFont="1" applyFill="1" applyBorder="1"/>
    <xf numFmtId="0" fontId="0" fillId="12" borderId="66" xfId="0" applyFill="1" applyBorder="1"/>
    <xf numFmtId="0" fontId="38" fillId="58" borderId="66" xfId="0" applyFont="1" applyFill="1" applyBorder="1"/>
    <xf numFmtId="0" fontId="0" fillId="0" borderId="68" xfId="0" applyBorder="1"/>
    <xf numFmtId="0" fontId="21" fillId="0" borderId="68" xfId="0" applyFont="1" applyBorder="1" applyAlignment="1">
      <alignment horizontal="right"/>
    </xf>
    <xf numFmtId="185" fontId="21" fillId="0" borderId="74" xfId="0" applyNumberFormat="1" applyFont="1" applyBorder="1" applyAlignment="1">
      <alignment horizontal="center"/>
    </xf>
    <xf numFmtId="185" fontId="21" fillId="0" borderId="66" xfId="0" applyNumberFormat="1" applyFont="1" applyBorder="1" applyAlignment="1">
      <alignment horizontal="center"/>
    </xf>
    <xf numFmtId="185" fontId="21" fillId="0" borderId="68" xfId="0" applyNumberFormat="1" applyFont="1" applyBorder="1" applyAlignment="1">
      <alignment horizontal="center"/>
    </xf>
    <xf numFmtId="185" fontId="21" fillId="0" borderId="75" xfId="0" applyNumberFormat="1" applyFont="1" applyBorder="1" applyAlignment="1">
      <alignment horizontal="center"/>
    </xf>
    <xf numFmtId="185" fontId="21" fillId="0" borderId="66" xfId="0" applyNumberFormat="1" applyFont="1" applyBorder="1" applyAlignment="1">
      <alignment horizontal="center" wrapText="1"/>
    </xf>
    <xf numFmtId="185" fontId="21" fillId="0" borderId="74" xfId="0" applyNumberFormat="1" applyFont="1" applyBorder="1" applyAlignment="1">
      <alignment horizontal="center" wrapText="1"/>
    </xf>
    <xf numFmtId="14" fontId="21" fillId="0" borderId="75" xfId="0" applyNumberFormat="1" applyFont="1" applyBorder="1" applyAlignment="1">
      <alignment horizontal="center"/>
    </xf>
    <xf numFmtId="0" fontId="38" fillId="15" borderId="68" xfId="0" applyFont="1" applyFill="1" applyBorder="1"/>
    <xf numFmtId="0" fontId="38" fillId="15" borderId="74" xfId="0" applyFont="1" applyFill="1" applyBorder="1" applyAlignment="1">
      <alignment horizontal="center" wrapText="1"/>
    </xf>
    <xf numFmtId="0" fontId="38" fillId="15" borderId="66" xfId="0" applyFont="1" applyFill="1" applyBorder="1" applyAlignment="1">
      <alignment horizontal="center" wrapText="1"/>
    </xf>
    <xf numFmtId="0" fontId="0" fillId="15" borderId="68" xfId="0" applyFill="1" applyBorder="1" applyAlignment="1">
      <alignment horizontal="center"/>
    </xf>
    <xf numFmtId="0" fontId="38" fillId="15" borderId="75" xfId="0" applyFont="1" applyFill="1" applyBorder="1" applyAlignment="1">
      <alignment horizontal="center" wrapText="1"/>
    </xf>
    <xf numFmtId="0" fontId="0" fillId="12" borderId="68" xfId="0" applyFill="1" applyBorder="1"/>
    <xf numFmtId="0" fontId="0" fillId="12" borderId="74" xfId="0" applyFill="1" applyBorder="1" applyAlignment="1">
      <alignment horizontal="center"/>
    </xf>
    <xf numFmtId="0" fontId="0" fillId="12" borderId="66" xfId="0" applyFill="1" applyBorder="1" applyAlignment="1">
      <alignment horizontal="center"/>
    </xf>
    <xf numFmtId="0" fontId="0" fillId="12" borderId="68" xfId="0" applyFill="1" applyBorder="1" applyAlignment="1">
      <alignment horizontal="center"/>
    </xf>
    <xf numFmtId="0" fontId="0" fillId="12" borderId="75" xfId="0" applyFill="1" applyBorder="1" applyAlignment="1">
      <alignment horizontal="center"/>
    </xf>
    <xf numFmtId="0" fontId="38" fillId="58" borderId="68" xfId="0" applyFont="1" applyFill="1" applyBorder="1"/>
    <xf numFmtId="0" fontId="38" fillId="58" borderId="74" xfId="0" applyFont="1" applyFill="1" applyBorder="1" applyAlignment="1">
      <alignment horizontal="center"/>
    </xf>
    <xf numFmtId="0" fontId="38" fillId="58" borderId="66" xfId="0" applyFont="1" applyFill="1" applyBorder="1" applyAlignment="1">
      <alignment horizontal="center"/>
    </xf>
    <xf numFmtId="0" fontId="38" fillId="58" borderId="68" xfId="0" applyFont="1" applyFill="1" applyBorder="1" applyAlignment="1">
      <alignment horizontal="center"/>
    </xf>
    <xf numFmtId="0" fontId="38" fillId="0" borderId="74" xfId="0" applyFont="1" applyBorder="1" applyAlignment="1">
      <alignment horizontal="center"/>
    </xf>
    <xf numFmtId="0" fontId="38" fillId="0" borderId="66" xfId="0" applyFont="1" applyBorder="1" applyAlignment="1">
      <alignment horizontal="center"/>
    </xf>
    <xf numFmtId="0" fontId="38" fillId="0" borderId="68" xfId="0" applyFont="1" applyBorder="1" applyAlignment="1">
      <alignment horizontal="center"/>
    </xf>
    <xf numFmtId="0" fontId="0" fillId="0" borderId="74" xfId="0" applyBorder="1" applyAlignment="1">
      <alignment horizontal="center"/>
    </xf>
    <xf numFmtId="0" fontId="21" fillId="68" borderId="68" xfId="0" applyFont="1" applyFill="1" applyBorder="1"/>
    <xf numFmtId="0" fontId="21" fillId="68" borderId="74" xfId="0" applyFont="1" applyFill="1" applyBorder="1" applyAlignment="1">
      <alignment horizontal="center"/>
    </xf>
    <xf numFmtId="0" fontId="21" fillId="68" borderId="66" xfId="0" applyFont="1" applyFill="1" applyBorder="1" applyAlignment="1">
      <alignment horizontal="center"/>
    </xf>
    <xf numFmtId="0" fontId="21" fillId="68" borderId="68" xfId="0" applyFont="1" applyFill="1" applyBorder="1" applyAlignment="1">
      <alignment horizontal="center"/>
    </xf>
    <xf numFmtId="0" fontId="21" fillId="68" borderId="75" xfId="0" applyFont="1" applyFill="1" applyBorder="1" applyAlignment="1">
      <alignment horizontal="center"/>
    </xf>
    <xf numFmtId="0" fontId="38" fillId="58" borderId="68" xfId="0" applyFont="1" applyFill="1" applyBorder="1" applyAlignment="1">
      <alignment horizontal="left"/>
    </xf>
    <xf numFmtId="0" fontId="38" fillId="58" borderId="75" xfId="0" applyFont="1" applyFill="1" applyBorder="1" applyAlignment="1">
      <alignment horizontal="center"/>
    </xf>
    <xf numFmtId="0" fontId="0" fillId="12" borderId="71" xfId="0" applyFill="1" applyBorder="1" applyAlignment="1">
      <alignment horizontal="left"/>
    </xf>
    <xf numFmtId="0" fontId="0" fillId="12" borderId="79" xfId="0" applyFill="1" applyBorder="1" applyAlignment="1">
      <alignment horizontal="center"/>
    </xf>
    <xf numFmtId="0" fontId="0" fillId="12" borderId="73" xfId="0" applyFill="1" applyBorder="1" applyAlignment="1">
      <alignment horizontal="center"/>
    </xf>
    <xf numFmtId="0" fontId="0" fillId="12" borderId="71" xfId="0" applyFill="1" applyBorder="1" applyAlignment="1">
      <alignment horizontal="center"/>
    </xf>
    <xf numFmtId="0" fontId="0" fillId="0" borderId="76" xfId="0" applyBorder="1" applyAlignment="1">
      <alignment horizontal="center"/>
    </xf>
    <xf numFmtId="0" fontId="0" fillId="0" borderId="78" xfId="0" applyBorder="1" applyAlignment="1">
      <alignment horizontal="center"/>
    </xf>
    <xf numFmtId="0" fontId="0" fillId="0" borderId="77" xfId="0" applyBorder="1" applyAlignment="1">
      <alignment horizontal="center"/>
    </xf>
    <xf numFmtId="165" fontId="0" fillId="10" borderId="70" xfId="318" applyNumberFormat="1" applyFont="1" applyFill="1" applyBorder="1" applyAlignment="1">
      <alignment wrapText="1"/>
    </xf>
    <xf numFmtId="166" fontId="27" fillId="10" borderId="66" xfId="397" applyNumberFormat="1" applyFill="1" applyBorder="1" applyAlignment="1">
      <alignment wrapText="1"/>
    </xf>
    <xf numFmtId="166" fontId="27" fillId="10" borderId="66" xfId="397" applyNumberFormat="1" applyFill="1" applyBorder="1"/>
    <xf numFmtId="166" fontId="27" fillId="0" borderId="66" xfId="397" applyNumberFormat="1" applyBorder="1"/>
    <xf numFmtId="166" fontId="27" fillId="10" borderId="68" xfId="397" applyNumberFormat="1" applyFill="1" applyBorder="1"/>
    <xf numFmtId="165" fontId="0" fillId="29" borderId="74" xfId="318" applyNumberFormat="1" applyFont="1" applyFill="1" applyBorder="1"/>
    <xf numFmtId="165" fontId="0" fillId="29" borderId="66" xfId="318" applyNumberFormat="1" applyFont="1" applyFill="1" applyBorder="1"/>
    <xf numFmtId="165" fontId="0" fillId="29" borderId="75" xfId="318" applyNumberFormat="1" applyFont="1" applyFill="1" applyBorder="1"/>
    <xf numFmtId="0" fontId="27" fillId="0" borderId="66" xfId="397" applyBorder="1"/>
    <xf numFmtId="165" fontId="0" fillId="0" borderId="70" xfId="318" applyNumberFormat="1" applyFont="1" applyBorder="1" applyAlignment="1">
      <alignment wrapText="1"/>
    </xf>
    <xf numFmtId="165" fontId="0" fillId="10" borderId="69" xfId="318" applyNumberFormat="1" applyFont="1" applyFill="1" applyBorder="1" applyAlignment="1">
      <alignment wrapText="1"/>
    </xf>
    <xf numFmtId="165" fontId="0" fillId="29" borderId="74" xfId="318" applyNumberFormat="1" applyFont="1" applyFill="1" applyBorder="1" applyAlignment="1">
      <alignment wrapText="1"/>
    </xf>
    <xf numFmtId="165" fontId="0" fillId="29" borderId="66" xfId="318" applyNumberFormat="1" applyFont="1" applyFill="1" applyBorder="1" applyAlignment="1">
      <alignment wrapText="1"/>
    </xf>
    <xf numFmtId="165" fontId="0" fillId="29" borderId="75" xfId="318" applyNumberFormat="1" applyFont="1" applyFill="1" applyBorder="1" applyAlignment="1">
      <alignment wrapText="1"/>
    </xf>
    <xf numFmtId="0" fontId="27" fillId="0" borderId="78" xfId="397" applyBorder="1"/>
    <xf numFmtId="165" fontId="0" fillId="10" borderId="82" xfId="318" applyNumberFormat="1" applyFont="1" applyFill="1" applyBorder="1" applyAlignment="1">
      <alignment wrapText="1"/>
    </xf>
    <xf numFmtId="165" fontId="0" fillId="0" borderId="82" xfId="318" applyNumberFormat="1" applyFont="1" applyBorder="1" applyAlignment="1">
      <alignment wrapText="1"/>
    </xf>
    <xf numFmtId="165" fontId="0" fillId="29" borderId="76" xfId="318" applyNumberFormat="1" applyFont="1" applyFill="1" applyBorder="1" applyAlignment="1">
      <alignment wrapText="1"/>
    </xf>
    <xf numFmtId="165" fontId="0" fillId="29" borderId="78" xfId="318" applyNumberFormat="1" applyFont="1" applyFill="1" applyBorder="1" applyAlignment="1">
      <alignment wrapText="1"/>
    </xf>
    <xf numFmtId="165" fontId="0" fillId="29" borderId="77" xfId="318" applyNumberFormat="1" applyFont="1" applyFill="1" applyBorder="1" applyAlignment="1">
      <alignment wrapText="1"/>
    </xf>
    <xf numFmtId="165" fontId="27" fillId="0" borderId="74" xfId="397" applyNumberFormat="1" applyBorder="1"/>
    <xf numFmtId="165" fontId="27" fillId="0" borderId="75" xfId="397" applyNumberFormat="1" applyBorder="1"/>
    <xf numFmtId="0" fontId="27" fillId="0" borderId="74" xfId="397" applyBorder="1"/>
    <xf numFmtId="0" fontId="27" fillId="0" borderId="75" xfId="397" applyBorder="1"/>
    <xf numFmtId="166" fontId="27" fillId="0" borderId="76" xfId="397" applyNumberFormat="1" applyBorder="1"/>
    <xf numFmtId="166" fontId="27" fillId="0" borderId="77" xfId="397" applyNumberFormat="1" applyBorder="1"/>
    <xf numFmtId="165" fontId="27" fillId="0" borderId="66" xfId="397" applyNumberFormat="1" applyBorder="1"/>
    <xf numFmtId="165" fontId="27" fillId="30" borderId="66" xfId="397" applyNumberFormat="1" applyFill="1" applyBorder="1"/>
    <xf numFmtId="165" fontId="27" fillId="65" borderId="76" xfId="397" applyNumberFormat="1" applyFill="1" applyBorder="1"/>
    <xf numFmtId="165" fontId="27" fillId="0" borderId="78" xfId="397" applyNumberFormat="1" applyBorder="1"/>
    <xf numFmtId="166" fontId="27" fillId="0" borderId="78" xfId="397" applyNumberFormat="1" applyBorder="1"/>
    <xf numFmtId="165" fontId="27" fillId="0" borderId="77" xfId="397" applyNumberFormat="1" applyBorder="1"/>
    <xf numFmtId="0" fontId="100" fillId="69" borderId="73" xfId="0" applyFont="1" applyFill="1" applyBorder="1" applyAlignment="1">
      <alignment horizontal="center" vertical="center" wrapText="1"/>
    </xf>
    <xf numFmtId="2" fontId="0" fillId="0" borderId="66" xfId="0" applyNumberFormat="1" applyBorder="1"/>
    <xf numFmtId="165" fontId="0" fillId="0" borderId="66" xfId="522" applyNumberFormat="1" applyFont="1" applyFill="1" applyBorder="1"/>
    <xf numFmtId="165" fontId="0" fillId="0" borderId="66" xfId="0" applyNumberFormat="1" applyBorder="1"/>
    <xf numFmtId="165" fontId="0" fillId="0" borderId="66" xfId="522" applyNumberFormat="1" applyFont="1" applyBorder="1"/>
    <xf numFmtId="0" fontId="41" fillId="30" borderId="74" xfId="0" applyFont="1" applyFill="1" applyBorder="1"/>
    <xf numFmtId="0" fontId="41" fillId="30" borderId="66" xfId="0" applyFont="1" applyFill="1" applyBorder="1"/>
    <xf numFmtId="165" fontId="41" fillId="30" borderId="66" xfId="522" applyNumberFormat="1" applyFont="1" applyFill="1" applyBorder="1"/>
    <xf numFmtId="165" fontId="41" fillId="30" borderId="66" xfId="0" applyNumberFormat="1" applyFont="1" applyFill="1" applyBorder="1"/>
    <xf numFmtId="165" fontId="41" fillId="30" borderId="68" xfId="0" applyNumberFormat="1" applyFont="1" applyFill="1" applyBorder="1"/>
    <xf numFmtId="165" fontId="41" fillId="30" borderId="75" xfId="0" applyNumberFormat="1" applyFont="1" applyFill="1" applyBorder="1"/>
    <xf numFmtId="0" fontId="41" fillId="31" borderId="67" xfId="0" applyFont="1" applyFill="1" applyBorder="1" applyAlignment="1">
      <alignment horizontal="left"/>
    </xf>
    <xf numFmtId="0" fontId="40" fillId="31" borderId="69" xfId="0" applyFont="1" applyFill="1" applyBorder="1" applyAlignment="1">
      <alignment horizontal="left"/>
    </xf>
    <xf numFmtId="0" fontId="40" fillId="31" borderId="83" xfId="0" applyFont="1" applyFill="1" applyBorder="1" applyAlignment="1">
      <alignment horizontal="left"/>
    </xf>
    <xf numFmtId="0" fontId="76" fillId="0" borderId="66" xfId="46" applyFont="1" applyBorder="1" applyAlignment="1">
      <alignment horizontal="left" vertical="center" wrapText="1" indent="2"/>
    </xf>
    <xf numFmtId="0" fontId="77" fillId="0" borderId="66" xfId="0" applyFont="1" applyBorder="1"/>
    <xf numFmtId="165" fontId="0" fillId="0" borderId="66" xfId="1" applyNumberFormat="1" applyFont="1" applyBorder="1"/>
    <xf numFmtId="0" fontId="77" fillId="0" borderId="66" xfId="0" applyFont="1" applyBorder="1" applyAlignment="1">
      <alignment wrapText="1"/>
    </xf>
    <xf numFmtId="166" fontId="0" fillId="0" borderId="66" xfId="1" applyNumberFormat="1" applyFont="1" applyFill="1" applyBorder="1"/>
    <xf numFmtId="166" fontId="0" fillId="0" borderId="66" xfId="0" applyNumberFormat="1" applyBorder="1"/>
    <xf numFmtId="165" fontId="0" fillId="0" borderId="66" xfId="1" applyNumberFormat="1" applyFont="1" applyFill="1" applyBorder="1"/>
    <xf numFmtId="0" fontId="0" fillId="4" borderId="66" xfId="0" applyFill="1" applyBorder="1"/>
    <xf numFmtId="165" fontId="0" fillId="4" borderId="66" xfId="522" applyNumberFormat="1" applyFont="1" applyFill="1" applyBorder="1"/>
    <xf numFmtId="0" fontId="77" fillId="4" borderId="66" xfId="0" applyFont="1" applyFill="1" applyBorder="1"/>
    <xf numFmtId="1" fontId="0" fillId="0" borderId="66" xfId="0" applyNumberFormat="1" applyBorder="1"/>
    <xf numFmtId="0" fontId="0" fillId="31" borderId="69" xfId="0" applyFill="1" applyBorder="1"/>
    <xf numFmtId="165" fontId="0" fillId="31" borderId="69" xfId="522" applyNumberFormat="1" applyFont="1" applyFill="1" applyBorder="1"/>
    <xf numFmtId="165" fontId="11" fillId="31" borderId="69" xfId="1" applyNumberFormat="1" applyFont="1" applyFill="1" applyBorder="1"/>
    <xf numFmtId="0" fontId="11" fillId="6" borderId="67" xfId="0" applyFont="1" applyFill="1" applyBorder="1"/>
    <xf numFmtId="0" fontId="11" fillId="6" borderId="69" xfId="0" applyFont="1" applyFill="1" applyBorder="1"/>
    <xf numFmtId="0" fontId="11" fillId="6" borderId="83" xfId="0" applyFont="1" applyFill="1" applyBorder="1"/>
    <xf numFmtId="0" fontId="103" fillId="0" borderId="74" xfId="0" applyFont="1" applyBorder="1" applyAlignment="1">
      <alignment horizontal="left" indent="1"/>
    </xf>
    <xf numFmtId="1" fontId="0" fillId="0" borderId="66" xfId="522" applyNumberFormat="1" applyFont="1" applyBorder="1"/>
    <xf numFmtId="1" fontId="0" fillId="0" borderId="75" xfId="0" applyNumberFormat="1" applyBorder="1"/>
    <xf numFmtId="0" fontId="79" fillId="0" borderId="74" xfId="46" applyFont="1" applyBorder="1" applyAlignment="1">
      <alignment vertical="center" wrapText="1"/>
    </xf>
    <xf numFmtId="0" fontId="104" fillId="0" borderId="74" xfId="46" applyFont="1" applyBorder="1" applyAlignment="1">
      <alignment horizontal="left" vertical="center" wrapText="1" indent="2"/>
    </xf>
    <xf numFmtId="0" fontId="79" fillId="0" borderId="67" xfId="46" applyFont="1" applyBorder="1" applyAlignment="1">
      <alignment vertical="center"/>
    </xf>
    <xf numFmtId="1" fontId="0" fillId="0" borderId="66" xfId="0" applyNumberFormat="1" applyBorder="1" applyAlignment="1">
      <alignment horizontal="center"/>
    </xf>
    <xf numFmtId="1" fontId="0" fillId="0" borderId="75" xfId="0" applyNumberFormat="1" applyBorder="1" applyAlignment="1">
      <alignment horizontal="center"/>
    </xf>
    <xf numFmtId="0" fontId="104" fillId="0" borderId="67" xfId="46" applyFont="1" applyBorder="1" applyAlignment="1">
      <alignment horizontal="left" vertical="center" indent="3"/>
    </xf>
    <xf numFmtId="1" fontId="38" fillId="0" borderId="66" xfId="0" applyNumberFormat="1" applyFont="1" applyBorder="1"/>
    <xf numFmtId="1" fontId="0" fillId="0" borderId="66" xfId="0" applyNumberFormat="1" applyBorder="1" applyAlignment="1">
      <alignment horizontal="right"/>
    </xf>
    <xf numFmtId="0" fontId="79" fillId="0" borderId="67" xfId="46" applyFont="1" applyBorder="1" applyAlignment="1">
      <alignment vertical="center" wrapText="1"/>
    </xf>
    <xf numFmtId="0" fontId="104" fillId="0" borderId="74" xfId="46" applyFont="1" applyBorder="1" applyAlignment="1">
      <alignment horizontal="left" vertical="center" wrapText="1" indent="1"/>
    </xf>
    <xf numFmtId="0" fontId="104" fillId="0" borderId="67" xfId="46" applyFont="1" applyBorder="1" applyAlignment="1">
      <alignment horizontal="left" vertical="center" wrapText="1" indent="2"/>
    </xf>
    <xf numFmtId="0" fontId="38" fillId="0" borderId="66" xfId="0" applyFont="1" applyBorder="1"/>
    <xf numFmtId="0" fontId="0" fillId="0" borderId="66" xfId="0" applyBorder="1" applyAlignment="1">
      <alignment horizontal="right"/>
    </xf>
    <xf numFmtId="0" fontId="71" fillId="0" borderId="66" xfId="0" applyFont="1" applyBorder="1" applyAlignment="1">
      <alignment horizontal="center" wrapText="1"/>
    </xf>
    <xf numFmtId="0" fontId="31" fillId="0" borderId="74" xfId="46" applyFont="1" applyBorder="1" applyAlignment="1">
      <alignment horizontal="left" vertical="center" wrapText="1" indent="1"/>
    </xf>
    <xf numFmtId="0" fontId="71" fillId="0" borderId="66" xfId="0" applyFont="1" applyBorder="1" applyAlignment="1">
      <alignment wrapText="1"/>
    </xf>
    <xf numFmtId="165" fontId="38" fillId="0" borderId="66" xfId="0" applyNumberFormat="1" applyFont="1" applyBorder="1"/>
    <xf numFmtId="165" fontId="0" fillId="0" borderId="75" xfId="0" applyNumberFormat="1" applyBorder="1"/>
    <xf numFmtId="0" fontId="41" fillId="6" borderId="67" xfId="0" applyFont="1" applyFill="1" applyBorder="1"/>
    <xf numFmtId="0" fontId="0" fillId="6" borderId="66" xfId="0" applyFill="1" applyBorder="1"/>
    <xf numFmtId="165" fontId="0" fillId="6" borderId="66" xfId="522" applyNumberFormat="1" applyFont="1" applyFill="1" applyBorder="1"/>
    <xf numFmtId="165" fontId="11" fillId="6" borderId="66" xfId="0" applyNumberFormat="1" applyFont="1" applyFill="1" applyBorder="1"/>
    <xf numFmtId="0" fontId="72" fillId="0" borderId="74" xfId="46" applyFont="1" applyBorder="1" applyAlignment="1">
      <alignment vertical="top" wrapText="1"/>
    </xf>
    <xf numFmtId="3" fontId="0" fillId="0" borderId="75" xfId="0" applyNumberFormat="1" applyBorder="1"/>
    <xf numFmtId="0" fontId="72" fillId="0" borderId="74" xfId="46" applyFont="1" applyBorder="1" applyAlignment="1">
      <alignment horizontal="left" vertical="center" wrapText="1"/>
    </xf>
    <xf numFmtId="3" fontId="0" fillId="0" borderId="66" xfId="0" applyNumberFormat="1" applyBorder="1"/>
    <xf numFmtId="0" fontId="74" fillId="58" borderId="67" xfId="46" applyFont="1" applyFill="1" applyBorder="1" applyAlignment="1">
      <alignment vertical="center" wrapText="1"/>
    </xf>
    <xf numFmtId="0" fontId="74" fillId="58" borderId="69" xfId="46" applyFont="1" applyFill="1" applyBorder="1" applyAlignment="1">
      <alignment vertical="center" wrapText="1"/>
    </xf>
    <xf numFmtId="165" fontId="74" fillId="58" borderId="69" xfId="46" applyNumberFormat="1" applyFont="1" applyFill="1" applyBorder="1" applyAlignment="1">
      <alignment vertical="center" wrapText="1"/>
    </xf>
    <xf numFmtId="0" fontId="75" fillId="0" borderId="76" xfId="46" applyFont="1" applyBorder="1" applyAlignment="1">
      <alignment horizontal="left" vertical="center" wrapText="1"/>
    </xf>
    <xf numFmtId="165" fontId="0" fillId="0" borderId="78" xfId="522" applyNumberFormat="1" applyFont="1" applyBorder="1"/>
    <xf numFmtId="165" fontId="11" fillId="0" borderId="78" xfId="0" applyNumberFormat="1" applyFont="1" applyBorder="1"/>
    <xf numFmtId="0" fontId="90" fillId="69" borderId="68" xfId="0" applyFont="1" applyFill="1" applyBorder="1"/>
    <xf numFmtId="0" fontId="1" fillId="0" borderId="73" xfId="46" applyFont="1" applyBorder="1" applyAlignment="1">
      <alignment vertical="center"/>
    </xf>
    <xf numFmtId="182" fontId="1" fillId="0" borderId="74" xfId="0" applyNumberFormat="1" applyFont="1" applyBorder="1" applyAlignment="1">
      <alignment horizontal="right" vertical="center" wrapText="1"/>
    </xf>
    <xf numFmtId="0" fontId="1" fillId="0" borderId="67" xfId="46" applyFont="1" applyBorder="1" applyAlignment="1">
      <alignment vertical="top" wrapText="1"/>
    </xf>
    <xf numFmtId="1" fontId="1" fillId="0" borderId="74" xfId="0" applyNumberFormat="1" applyFont="1" applyBorder="1" applyAlignment="1">
      <alignment vertical="center" wrapText="1"/>
    </xf>
    <xf numFmtId="0" fontId="98" fillId="0" borderId="67" xfId="46" applyFont="1" applyBorder="1" applyAlignment="1">
      <alignment horizontal="left" vertical="center" wrapText="1" indent="1"/>
    </xf>
    <xf numFmtId="0" fontId="1" fillId="0" borderId="67" xfId="46" applyFont="1" applyBorder="1" applyAlignment="1">
      <alignment vertical="center" wrapText="1"/>
    </xf>
    <xf numFmtId="0" fontId="97" fillId="60" borderId="67" xfId="0" applyFont="1" applyFill="1" applyBorder="1"/>
    <xf numFmtId="184" fontId="43" fillId="60" borderId="74" xfId="0" applyNumberFormat="1" applyFont="1" applyFill="1" applyBorder="1" applyAlignment="1">
      <alignment horizontal="right" vertical="center" wrapText="1"/>
    </xf>
    <xf numFmtId="0" fontId="91" fillId="69" borderId="69" xfId="0" applyFont="1" applyFill="1" applyBorder="1"/>
    <xf numFmtId="0" fontId="79" fillId="0" borderId="67" xfId="0" applyFont="1" applyBorder="1" applyAlignment="1">
      <alignment horizontal="left" vertical="top"/>
    </xf>
    <xf numFmtId="165" fontId="79" fillId="0" borderId="74" xfId="1" applyNumberFormat="1" applyFont="1" applyFill="1" applyBorder="1" applyAlignment="1">
      <alignment horizontal="center" vertical="center"/>
    </xf>
    <xf numFmtId="0" fontId="1" fillId="0" borderId="67" xfId="0" applyFont="1" applyBorder="1"/>
    <xf numFmtId="3" fontId="1" fillId="0" borderId="74" xfId="0" applyNumberFormat="1" applyFont="1" applyBorder="1" applyAlignment="1">
      <alignment horizontal="center" vertical="center"/>
    </xf>
    <xf numFmtId="0" fontId="43" fillId="13" borderId="67" xfId="0" applyFont="1" applyFill="1" applyBorder="1"/>
    <xf numFmtId="182" fontId="43" fillId="13" borderId="74" xfId="0" applyNumberFormat="1" applyFont="1" applyFill="1" applyBorder="1"/>
    <xf numFmtId="0" fontId="78" fillId="63" borderId="67" xfId="46" applyFont="1" applyFill="1" applyBorder="1" applyAlignment="1">
      <alignment vertical="center" wrapText="1"/>
    </xf>
    <xf numFmtId="182" fontId="43" fillId="63" borderId="74" xfId="0" applyNumberFormat="1" applyFont="1" applyFill="1" applyBorder="1"/>
    <xf numFmtId="0" fontId="43" fillId="64" borderId="84" xfId="0" applyFont="1" applyFill="1" applyBorder="1"/>
    <xf numFmtId="182" fontId="43" fillId="64" borderId="76" xfId="42" applyNumberFormat="1" applyFont="1" applyFill="1" applyBorder="1" applyAlignment="1">
      <alignment horizontal="right" vertical="center" wrapText="1"/>
    </xf>
    <xf numFmtId="0" fontId="27" fillId="2" borderId="74" xfId="46" applyFill="1" applyBorder="1"/>
    <xf numFmtId="0" fontId="27" fillId="2" borderId="66" xfId="46" applyFill="1" applyBorder="1"/>
    <xf numFmtId="0" fontId="27" fillId="2" borderId="66" xfId="46" applyFill="1" applyBorder="1" applyAlignment="1">
      <alignment horizontal="right"/>
    </xf>
    <xf numFmtId="0" fontId="27" fillId="2" borderId="68" xfId="46" applyFill="1" applyBorder="1"/>
    <xf numFmtId="43" fontId="0" fillId="0" borderId="85" xfId="193" applyFont="1" applyBorder="1"/>
    <xf numFmtId="0" fontId="27" fillId="2" borderId="79" xfId="46" applyFill="1" applyBorder="1"/>
    <xf numFmtId="0" fontId="27" fillId="2" borderId="73" xfId="46" applyFill="1" applyBorder="1"/>
    <xf numFmtId="0" fontId="27" fillId="2" borderId="71" xfId="46" applyFill="1" applyBorder="1"/>
    <xf numFmtId="0" fontId="27" fillId="4" borderId="73" xfId="46" applyFill="1" applyBorder="1"/>
    <xf numFmtId="0" fontId="27" fillId="2" borderId="76" xfId="46" applyFill="1" applyBorder="1"/>
    <xf numFmtId="0" fontId="27" fillId="2" borderId="78" xfId="46" applyFill="1" applyBorder="1"/>
    <xf numFmtId="3" fontId="43" fillId="2" borderId="86" xfId="46" applyNumberFormat="1" applyFont="1" applyFill="1" applyBorder="1"/>
    <xf numFmtId="0" fontId="43" fillId="2" borderId="74" xfId="0" applyFont="1" applyFill="1" applyBorder="1"/>
    <xf numFmtId="0" fontId="43" fillId="2" borderId="66" xfId="0" applyFont="1" applyFill="1" applyBorder="1" applyAlignment="1">
      <alignment horizontal="center"/>
    </xf>
    <xf numFmtId="0" fontId="79" fillId="0" borderId="74" xfId="0" applyFont="1" applyBorder="1"/>
    <xf numFmtId="0" fontId="79" fillId="0" borderId="66" xfId="0" applyFont="1" applyBorder="1" applyAlignment="1">
      <alignment horizontal="center"/>
    </xf>
    <xf numFmtId="166" fontId="79" fillId="0" borderId="68" xfId="327" applyNumberFormat="1" applyFont="1" applyFill="1" applyBorder="1" applyAlignment="1">
      <alignment horizontal="center"/>
    </xf>
    <xf numFmtId="0" fontId="79" fillId="0" borderId="66" xfId="0" applyFont="1" applyBorder="1" applyAlignment="1">
      <alignment horizontal="right"/>
    </xf>
    <xf numFmtId="166" fontId="79" fillId="0" borderId="66" xfId="327" applyNumberFormat="1" applyFont="1" applyBorder="1" applyAlignment="1"/>
    <xf numFmtId="43" fontId="1" fillId="0" borderId="26" xfId="327" applyFont="1" applyBorder="1"/>
    <xf numFmtId="0" fontId="79" fillId="0" borderId="79" xfId="0" applyFont="1" applyBorder="1"/>
    <xf numFmtId="166" fontId="79" fillId="0" borderId="71" xfId="327" applyNumberFormat="1" applyFont="1" applyFill="1" applyBorder="1" applyAlignment="1">
      <alignment horizontal="center"/>
    </xf>
    <xf numFmtId="43" fontId="1" fillId="0" borderId="85" xfId="327" applyFont="1" applyBorder="1"/>
    <xf numFmtId="0" fontId="79" fillId="0" borderId="73" xfId="0" applyFont="1" applyBorder="1" applyAlignment="1">
      <alignment horizontal="right"/>
    </xf>
    <xf numFmtId="0" fontId="79" fillId="0" borderId="73" xfId="0" applyFont="1" applyBorder="1" applyAlignment="1">
      <alignment horizontal="center"/>
    </xf>
    <xf numFmtId="0" fontId="43" fillId="2" borderId="76" xfId="0" applyFont="1" applyFill="1" applyBorder="1"/>
    <xf numFmtId="0" fontId="43" fillId="2" borderId="78" xfId="0" applyFont="1" applyFill="1" applyBorder="1"/>
    <xf numFmtId="0" fontId="43" fillId="2" borderId="86" xfId="0" applyFont="1" applyFill="1" applyBorder="1"/>
    <xf numFmtId="43" fontId="43" fillId="4" borderId="81" xfId="327" applyFont="1" applyFill="1" applyBorder="1"/>
    <xf numFmtId="0" fontId="100" fillId="69" borderId="68" xfId="0" applyFont="1" applyFill="1" applyBorder="1" applyAlignment="1">
      <alignment horizontal="left" vertical="top"/>
    </xf>
    <xf numFmtId="0" fontId="0" fillId="0" borderId="66" xfId="0" applyBorder="1" applyAlignment="1">
      <alignment horizontal="left" vertical="top"/>
    </xf>
    <xf numFmtId="0" fontId="91" fillId="69" borderId="69" xfId="0" applyFont="1" applyFill="1" applyBorder="1" applyAlignment="1">
      <alignment horizontal="left" vertical="top"/>
    </xf>
    <xf numFmtId="0" fontId="91" fillId="69" borderId="70" xfId="0" applyFont="1" applyFill="1" applyBorder="1" applyAlignment="1">
      <alignment horizontal="left" vertical="top"/>
    </xf>
    <xf numFmtId="0" fontId="43" fillId="0" borderId="66" xfId="46" applyFont="1" applyBorder="1" applyAlignment="1">
      <alignment horizontal="center" vertical="center" wrapText="1"/>
    </xf>
    <xf numFmtId="0" fontId="1" fillId="0" borderId="66" xfId="46" applyFont="1" applyBorder="1" applyAlignment="1">
      <alignment horizontal="center" vertical="center" wrapText="1"/>
    </xf>
    <xf numFmtId="0" fontId="1" fillId="0" borderId="5" xfId="46" applyFont="1" applyBorder="1" applyAlignment="1">
      <alignment horizontal="center" vertical="center" wrapText="1"/>
    </xf>
    <xf numFmtId="0" fontId="0" fillId="0" borderId="5" xfId="0" applyBorder="1" applyAlignment="1">
      <alignment horizontal="center" vertical="center"/>
    </xf>
    <xf numFmtId="0" fontId="1" fillId="0" borderId="0" xfId="45" applyFont="1" applyAlignment="1">
      <alignment horizontal="left" vertical="center"/>
    </xf>
    <xf numFmtId="0" fontId="1" fillId="0" borderId="0" xfId="45" applyFont="1" applyAlignment="1">
      <alignment horizontal="left" vertical="center" wrapText="1"/>
    </xf>
    <xf numFmtId="0" fontId="1" fillId="12" borderId="25" xfId="45" applyFont="1" applyFill="1" applyBorder="1" applyAlignment="1">
      <alignment horizontal="left"/>
    </xf>
    <xf numFmtId="0" fontId="43" fillId="0" borderId="0" xfId="45" applyFont="1" applyAlignment="1">
      <alignment horizontal="left" vertical="center"/>
    </xf>
    <xf numFmtId="0" fontId="31" fillId="0" borderId="73" xfId="46" applyFont="1" applyBorder="1" applyAlignment="1">
      <alignment horizontal="center" vertical="center" wrapText="1"/>
    </xf>
    <xf numFmtId="0" fontId="31" fillId="0" borderId="14" xfId="46" applyFont="1" applyBorder="1" applyAlignment="1">
      <alignment horizontal="center" vertical="center" wrapText="1"/>
    </xf>
    <xf numFmtId="0" fontId="31" fillId="0" borderId="5" xfId="46" applyFont="1" applyBorder="1" applyAlignment="1">
      <alignment horizontal="center" vertical="center" wrapText="1"/>
    </xf>
    <xf numFmtId="0" fontId="28" fillId="0" borderId="66" xfId="46" applyFont="1" applyBorder="1" applyAlignment="1">
      <alignment horizontal="center" vertical="center" wrapText="1"/>
    </xf>
    <xf numFmtId="0" fontId="28" fillId="0" borderId="68" xfId="46" applyFont="1" applyBorder="1" applyAlignment="1">
      <alignment vertical="center"/>
    </xf>
    <xf numFmtId="0" fontId="28" fillId="0" borderId="69" xfId="46" applyFont="1" applyBorder="1" applyAlignment="1">
      <alignment vertical="center"/>
    </xf>
    <xf numFmtId="0" fontId="28" fillId="0" borderId="70" xfId="46" applyFont="1" applyBorder="1" applyAlignment="1">
      <alignment vertical="center"/>
    </xf>
    <xf numFmtId="0" fontId="31" fillId="0" borderId="73" xfId="46" applyFont="1" applyBorder="1" applyAlignment="1">
      <alignment horizontal="left" vertical="center" wrapText="1"/>
    </xf>
    <xf numFmtId="0" fontId="31" fillId="0" borderId="5" xfId="46" applyFont="1" applyBorder="1" applyAlignment="1">
      <alignment horizontal="left" vertical="center" wrapText="1"/>
    </xf>
    <xf numFmtId="0" fontId="32" fillId="0" borderId="73" xfId="46" applyFont="1" applyBorder="1" applyAlignment="1">
      <alignment horizontal="center" vertical="center" wrapText="1"/>
    </xf>
    <xf numFmtId="0" fontId="32" fillId="0" borderId="14" xfId="46" applyFont="1" applyBorder="1" applyAlignment="1">
      <alignment horizontal="center" vertical="center" wrapText="1"/>
    </xf>
    <xf numFmtId="0" fontId="32" fillId="0" borderId="5" xfId="46" applyFont="1" applyBorder="1" applyAlignment="1">
      <alignment horizontal="center" vertical="center" wrapText="1"/>
    </xf>
    <xf numFmtId="0" fontId="0" fillId="0" borderId="68" xfId="0" applyBorder="1" applyAlignment="1">
      <alignment horizontal="center"/>
    </xf>
    <xf numFmtId="0" fontId="0" fillId="0" borderId="66" xfId="0" applyBorder="1" applyAlignment="1">
      <alignment horizontal="center"/>
    </xf>
    <xf numFmtId="0" fontId="0" fillId="0" borderId="75" xfId="0" applyBorder="1" applyAlignment="1">
      <alignment horizontal="center"/>
    </xf>
    <xf numFmtId="1" fontId="0" fillId="0" borderId="68" xfId="0" applyNumberFormat="1" applyBorder="1" applyAlignment="1">
      <alignment horizontal="center"/>
    </xf>
    <xf numFmtId="1" fontId="0" fillId="0" borderId="69" xfId="0" applyNumberFormat="1" applyBorder="1" applyAlignment="1">
      <alignment horizontal="center"/>
    </xf>
    <xf numFmtId="0" fontId="0" fillId="71" borderId="68" xfId="0" applyFill="1" applyBorder="1" applyAlignment="1">
      <alignment horizontal="left"/>
    </xf>
    <xf numFmtId="0" fontId="0" fillId="71" borderId="69" xfId="0" applyFill="1" applyBorder="1" applyAlignment="1">
      <alignment horizontal="left"/>
    </xf>
    <xf numFmtId="0" fontId="0" fillId="71" borderId="70" xfId="0" applyFill="1" applyBorder="1" applyAlignment="1">
      <alignment horizontal="left"/>
    </xf>
    <xf numFmtId="0" fontId="11" fillId="72" borderId="66" xfId="0" applyFont="1" applyFill="1" applyBorder="1" applyAlignment="1">
      <alignment horizontal="left"/>
    </xf>
    <xf numFmtId="0" fontId="0" fillId="71" borderId="63" xfId="0" applyFill="1" applyBorder="1" applyAlignment="1">
      <alignment horizontal="left" vertical="top" wrapText="1"/>
    </xf>
    <xf numFmtId="0" fontId="0" fillId="71" borderId="64" xfId="0" applyFill="1" applyBorder="1" applyAlignment="1">
      <alignment horizontal="left" vertical="top" wrapText="1"/>
    </xf>
    <xf numFmtId="0" fontId="0" fillId="71" borderId="65" xfId="0" applyFill="1" applyBorder="1" applyAlignment="1">
      <alignment horizontal="left" vertical="top" wrapText="1"/>
    </xf>
    <xf numFmtId="0" fontId="0" fillId="71" borderId="10" xfId="0" applyFill="1" applyBorder="1" applyAlignment="1">
      <alignment horizontal="left" vertical="top" wrapText="1"/>
    </xf>
    <xf numFmtId="0" fontId="0" fillId="71" borderId="0" xfId="0" applyFill="1" applyAlignment="1">
      <alignment horizontal="left" vertical="top" wrapText="1"/>
    </xf>
    <xf numFmtId="0" fontId="0" fillId="71" borderId="11" xfId="0" applyFill="1" applyBorder="1" applyAlignment="1">
      <alignment horizontal="left" vertical="top" wrapText="1"/>
    </xf>
    <xf numFmtId="0" fontId="0" fillId="71" borderId="12" xfId="0" applyFill="1" applyBorder="1" applyAlignment="1">
      <alignment horizontal="left" vertical="top" wrapText="1"/>
    </xf>
    <xf numFmtId="0" fontId="0" fillId="71" borderId="4" xfId="0" applyFill="1" applyBorder="1" applyAlignment="1">
      <alignment horizontal="left" vertical="top" wrapText="1"/>
    </xf>
    <xf numFmtId="0" fontId="0" fillId="71" borderId="13" xfId="0" applyFill="1" applyBorder="1" applyAlignment="1">
      <alignment horizontal="left" vertical="top" wrapText="1"/>
    </xf>
    <xf numFmtId="0" fontId="0" fillId="71" borderId="66" xfId="0" applyFill="1" applyBorder="1" applyAlignment="1">
      <alignment horizontal="left" wrapText="1"/>
    </xf>
    <xf numFmtId="0" fontId="0" fillId="0" borderId="66" xfId="0" applyBorder="1" applyAlignment="1">
      <alignment horizontal="left" wrapText="1"/>
    </xf>
    <xf numFmtId="0" fontId="0" fillId="65" borderId="71" xfId="0" applyFill="1" applyBorder="1" applyAlignment="1">
      <alignment horizontal="left" vertical="top" wrapText="1"/>
    </xf>
    <xf numFmtId="0" fontId="0" fillId="65" borderId="6" xfId="0" applyFill="1" applyBorder="1" applyAlignment="1">
      <alignment horizontal="left" vertical="top" wrapText="1"/>
    </xf>
    <xf numFmtId="0" fontId="0" fillId="65" borderId="72" xfId="0" applyFill="1" applyBorder="1" applyAlignment="1">
      <alignment horizontal="left" vertical="top" wrapText="1"/>
    </xf>
    <xf numFmtId="0" fontId="0" fillId="65" borderId="43" xfId="0" applyFill="1" applyBorder="1" applyAlignment="1">
      <alignment horizontal="left" vertical="top" wrapText="1"/>
    </xf>
    <xf numFmtId="0" fontId="0" fillId="65" borderId="0" xfId="0" applyFill="1" applyAlignment="1">
      <alignment horizontal="left" vertical="top" wrapText="1"/>
    </xf>
    <xf numFmtId="0" fontId="0" fillId="65" borderId="58" xfId="0" applyFill="1" applyBorder="1" applyAlignment="1">
      <alignment horizontal="left" vertical="top" wrapText="1"/>
    </xf>
    <xf numFmtId="0" fontId="0" fillId="65" borderId="31" xfId="0" applyFill="1" applyBorder="1" applyAlignment="1">
      <alignment horizontal="left" vertical="top" wrapText="1"/>
    </xf>
    <xf numFmtId="0" fontId="0" fillId="65" borderId="2" xfId="0" applyFill="1" applyBorder="1" applyAlignment="1">
      <alignment horizontal="left" vertical="top" wrapText="1"/>
    </xf>
    <xf numFmtId="0" fontId="0" fillId="65" borderId="45" xfId="0" applyFill="1" applyBorder="1" applyAlignment="1">
      <alignment horizontal="left" vertical="top" wrapText="1"/>
    </xf>
    <xf numFmtId="0" fontId="0" fillId="0" borderId="68" xfId="0" applyBorder="1" applyAlignment="1">
      <alignment horizontal="left"/>
    </xf>
    <xf numFmtId="0" fontId="0" fillId="0" borderId="69" xfId="0" applyBorder="1" applyAlignment="1">
      <alignment horizontal="left"/>
    </xf>
    <xf numFmtId="0" fontId="0" fillId="0" borderId="70" xfId="0" applyBorder="1" applyAlignment="1">
      <alignment horizontal="left"/>
    </xf>
    <xf numFmtId="0" fontId="106" fillId="70" borderId="46" xfId="0" applyFont="1" applyFill="1" applyBorder="1" applyAlignment="1">
      <alignment horizontal="left"/>
    </xf>
    <xf numFmtId="0" fontId="106" fillId="70" borderId="22" xfId="0" applyFont="1" applyFill="1" applyBorder="1" applyAlignment="1">
      <alignment horizontal="left"/>
    </xf>
    <xf numFmtId="0" fontId="106" fillId="70" borderId="50" xfId="0" applyFont="1" applyFill="1" applyBorder="1" applyAlignment="1">
      <alignment horizontal="left"/>
    </xf>
    <xf numFmtId="0" fontId="106" fillId="73" borderId="2" xfId="0" applyFont="1" applyFill="1" applyBorder="1" applyAlignment="1">
      <alignment horizontal="left" vertical="top"/>
    </xf>
    <xf numFmtId="0" fontId="100" fillId="69" borderId="68" xfId="0" applyFont="1" applyFill="1" applyBorder="1" applyAlignment="1">
      <alignment horizontal="left" vertical="top"/>
    </xf>
    <xf numFmtId="0" fontId="100" fillId="69" borderId="69" xfId="0" applyFont="1" applyFill="1" applyBorder="1" applyAlignment="1">
      <alignment horizontal="left" vertical="top"/>
    </xf>
    <xf numFmtId="0" fontId="100" fillId="69" borderId="70" xfId="0" applyFont="1" applyFill="1" applyBorder="1" applyAlignment="1">
      <alignment horizontal="left" vertical="top"/>
    </xf>
    <xf numFmtId="0" fontId="0" fillId="0" borderId="66" xfId="0" applyBorder="1" applyAlignment="1">
      <alignment horizontal="left" vertical="top"/>
    </xf>
    <xf numFmtId="0" fontId="91" fillId="69" borderId="69" xfId="0" applyFont="1" applyFill="1" applyBorder="1" applyAlignment="1">
      <alignment horizontal="left" vertical="top"/>
    </xf>
    <xf numFmtId="0" fontId="91" fillId="69" borderId="70" xfId="0" applyFont="1" applyFill="1" applyBorder="1" applyAlignment="1">
      <alignment horizontal="left" vertical="top"/>
    </xf>
    <xf numFmtId="0" fontId="91" fillId="69" borderId="2" xfId="46" applyFont="1" applyFill="1" applyBorder="1" applyAlignment="1">
      <alignment horizontal="left" vertical="center" wrapText="1" indent="1"/>
    </xf>
    <xf numFmtId="0" fontId="91" fillId="69" borderId="2" xfId="0" applyFont="1" applyFill="1" applyBorder="1" applyAlignment="1">
      <alignment horizontal="left" vertical="center" wrapText="1" indent="1"/>
    </xf>
    <xf numFmtId="0" fontId="91" fillId="69" borderId="69" xfId="46" applyFont="1" applyFill="1" applyBorder="1" applyAlignment="1">
      <alignment horizontal="left" vertical="center" wrapText="1" indent="1"/>
    </xf>
    <xf numFmtId="0" fontId="106" fillId="66" borderId="0" xfId="0" applyFont="1" applyFill="1" applyAlignment="1">
      <alignment horizontal="left"/>
    </xf>
    <xf numFmtId="0" fontId="1" fillId="9" borderId="2" xfId="46" applyFont="1" applyFill="1" applyBorder="1" applyAlignment="1">
      <alignment horizontal="center" vertical="center" wrapText="1"/>
    </xf>
    <xf numFmtId="0" fontId="1" fillId="0" borderId="73" xfId="46" applyFont="1" applyBorder="1" applyAlignment="1">
      <alignment horizontal="center" vertical="top" wrapText="1"/>
    </xf>
    <xf numFmtId="0" fontId="1" fillId="0" borderId="14" xfId="46" applyFont="1" applyBorder="1" applyAlignment="1">
      <alignment horizontal="center" vertical="top" wrapText="1"/>
    </xf>
    <xf numFmtId="0" fontId="1" fillId="0" borderId="5" xfId="46" applyFont="1" applyBorder="1" applyAlignment="1">
      <alignment horizontal="center" vertical="top" wrapText="1"/>
    </xf>
    <xf numFmtId="0" fontId="1" fillId="0" borderId="73" xfId="46" applyFont="1" applyBorder="1" applyAlignment="1">
      <alignment horizontal="center" vertical="center"/>
    </xf>
    <xf numFmtId="0" fontId="1" fillId="0" borderId="5" xfId="46" applyFont="1" applyBorder="1" applyAlignment="1">
      <alignment horizontal="center" vertical="center"/>
    </xf>
    <xf numFmtId="0" fontId="1" fillId="0" borderId="73" xfId="46" applyFont="1" applyBorder="1" applyAlignment="1">
      <alignment horizontal="center"/>
    </xf>
    <xf numFmtId="0" fontId="1" fillId="0" borderId="5" xfId="46" applyFont="1" applyBorder="1" applyAlignment="1">
      <alignment horizontal="center"/>
    </xf>
    <xf numFmtId="0" fontId="43" fillId="0" borderId="73" xfId="46" applyFont="1" applyBorder="1" applyAlignment="1">
      <alignment horizontal="center" vertical="center"/>
    </xf>
    <xf numFmtId="0" fontId="43" fillId="0" borderId="5" xfId="46" applyFont="1" applyBorder="1" applyAlignment="1">
      <alignment horizontal="center" vertical="center"/>
    </xf>
    <xf numFmtId="0" fontId="43" fillId="0" borderId="73" xfId="46" applyFont="1" applyBorder="1" applyAlignment="1">
      <alignment horizontal="center" vertical="center" wrapText="1"/>
    </xf>
    <xf numFmtId="0" fontId="43" fillId="0" borderId="5" xfId="46" applyFont="1" applyBorder="1" applyAlignment="1">
      <alignment horizontal="center" vertical="center" wrapText="1"/>
    </xf>
    <xf numFmtId="0" fontId="43" fillId="0" borderId="14" xfId="46" applyFont="1" applyBorder="1" applyAlignment="1">
      <alignment horizontal="center" vertical="center" wrapText="1"/>
    </xf>
    <xf numFmtId="0" fontId="43" fillId="0" borderId="66" xfId="46" applyFont="1" applyBorder="1" applyAlignment="1">
      <alignment horizontal="center" vertical="center" wrapText="1"/>
    </xf>
    <xf numFmtId="0" fontId="1" fillId="0" borderId="66" xfId="46" applyFont="1" applyBorder="1" applyAlignment="1">
      <alignment horizontal="center" vertical="center" wrapText="1"/>
    </xf>
    <xf numFmtId="0" fontId="1" fillId="0" borderId="73" xfId="46" applyFont="1" applyBorder="1" applyAlignment="1">
      <alignment horizontal="center" vertical="center" wrapText="1"/>
    </xf>
    <xf numFmtId="0" fontId="1" fillId="0" borderId="14" xfId="46" applyFont="1" applyBorder="1" applyAlignment="1">
      <alignment horizontal="center" vertical="center" wrapText="1"/>
    </xf>
    <xf numFmtId="0" fontId="1" fillId="0" borderId="5" xfId="46" applyFont="1" applyBorder="1" applyAlignment="1">
      <alignment horizontal="center" vertical="center" wrapText="1"/>
    </xf>
    <xf numFmtId="0" fontId="106" fillId="74" borderId="4" xfId="0" applyFont="1" applyFill="1" applyBorder="1" applyAlignment="1">
      <alignment horizontal="left"/>
    </xf>
    <xf numFmtId="0" fontId="1" fillId="12" borderId="49" xfId="45" applyFont="1" applyFill="1" applyBorder="1" applyAlignment="1">
      <alignment horizontal="left"/>
    </xf>
    <xf numFmtId="0" fontId="1" fillId="12" borderId="2" xfId="45" applyFont="1" applyFill="1" applyBorder="1" applyAlignment="1">
      <alignment horizontal="left"/>
    </xf>
    <xf numFmtId="0" fontId="0" fillId="0" borderId="2" xfId="0" applyBorder="1"/>
    <xf numFmtId="0" fontId="43" fillId="0" borderId="14" xfId="45"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43" fillId="0" borderId="73" xfId="45" applyFont="1" applyBorder="1" applyAlignment="1">
      <alignment horizontal="center" vertical="center"/>
    </xf>
    <xf numFmtId="0" fontId="43" fillId="0" borderId="66" xfId="45" applyFont="1" applyBorder="1" applyAlignment="1">
      <alignment horizontal="center" vertical="center"/>
    </xf>
    <xf numFmtId="0" fontId="1" fillId="0" borderId="10" xfId="45" applyFont="1" applyBorder="1" applyAlignment="1">
      <alignment horizontal="left" vertical="center"/>
    </xf>
    <xf numFmtId="0" fontId="1" fillId="0" borderId="0" xfId="45" applyFont="1" applyAlignment="1">
      <alignment horizontal="left" vertical="center"/>
    </xf>
    <xf numFmtId="0" fontId="1" fillId="0" borderId="10" xfId="45" applyFont="1" applyBorder="1" applyAlignment="1">
      <alignment horizontal="left" vertical="center" wrapText="1"/>
    </xf>
    <xf numFmtId="0" fontId="1" fillId="0" borderId="0" xfId="45" applyFont="1" applyAlignment="1">
      <alignment horizontal="left" vertical="center" wrapText="1"/>
    </xf>
    <xf numFmtId="0" fontId="1" fillId="12" borderId="46" xfId="45" applyFont="1" applyFill="1" applyBorder="1" applyAlignment="1">
      <alignment horizontal="left"/>
    </xf>
    <xf numFmtId="0" fontId="1" fillId="12" borderId="25" xfId="45" applyFont="1" applyFill="1" applyBorder="1" applyAlignment="1">
      <alignment horizontal="left"/>
    </xf>
    <xf numFmtId="0" fontId="43" fillId="0" borderId="10" xfId="45" applyFont="1" applyBorder="1" applyAlignment="1">
      <alignment horizontal="left" vertical="center"/>
    </xf>
    <xf numFmtId="0" fontId="43" fillId="0" borderId="0" xfId="45" applyFont="1" applyAlignment="1">
      <alignment horizontal="left" vertical="center"/>
    </xf>
    <xf numFmtId="0" fontId="0" fillId="0" borderId="0" xfId="0" applyAlignment="1">
      <alignment horizontal="center" wrapText="1"/>
    </xf>
    <xf numFmtId="1" fontId="0" fillId="0" borderId="0" xfId="0" applyNumberFormat="1" applyAlignment="1">
      <alignment horizontal="center" wrapText="1"/>
    </xf>
    <xf numFmtId="0" fontId="11" fillId="0" borderId="27" xfId="0" applyFont="1" applyBorder="1" applyAlignment="1">
      <alignment horizontal="center" vertical="center"/>
    </xf>
    <xf numFmtId="0" fontId="11" fillId="0" borderId="12" xfId="0" applyFont="1" applyBorder="1" applyAlignment="1">
      <alignment horizontal="center" vertical="center"/>
    </xf>
    <xf numFmtId="0" fontId="11" fillId="0" borderId="28" xfId="0" applyFont="1" applyBorder="1" applyAlignment="1">
      <alignment horizontal="center" vertical="center"/>
    </xf>
    <xf numFmtId="0" fontId="0" fillId="0" borderId="43" xfId="0" applyBorder="1" applyAlignment="1">
      <alignment horizontal="center"/>
    </xf>
    <xf numFmtId="0" fontId="0" fillId="0" borderId="0" xfId="0" applyAlignment="1">
      <alignment horizontal="center"/>
    </xf>
    <xf numFmtId="0" fontId="71" fillId="0" borderId="0" xfId="0" applyFont="1" applyAlignment="1">
      <alignment horizontal="center"/>
    </xf>
    <xf numFmtId="0" fontId="71" fillId="0" borderId="11" xfId="0" applyFont="1" applyBorder="1" applyAlignment="1">
      <alignment horizont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6" fillId="11" borderId="71" xfId="0" applyFont="1" applyFill="1" applyBorder="1" applyAlignment="1">
      <alignment horizontal="center" vertical="center" wrapText="1"/>
    </xf>
    <xf numFmtId="0" fontId="16" fillId="11" borderId="31" xfId="0" applyFont="1" applyFill="1" applyBorder="1" applyAlignment="1">
      <alignment horizontal="center" vertical="center" wrapText="1"/>
    </xf>
    <xf numFmtId="0" fontId="81" fillId="11" borderId="66" xfId="0" applyFont="1" applyFill="1" applyBorder="1" applyAlignment="1">
      <alignment horizontal="center" vertical="center" wrapText="1"/>
    </xf>
    <xf numFmtId="0" fontId="16" fillId="12" borderId="68" xfId="0" applyFont="1" applyFill="1" applyBorder="1" applyAlignment="1">
      <alignment horizontal="left"/>
    </xf>
    <xf numFmtId="0" fontId="16" fillId="12" borderId="69" xfId="0" applyFont="1" applyFill="1" applyBorder="1" applyAlignment="1">
      <alignment horizontal="left"/>
    </xf>
    <xf numFmtId="0" fontId="16" fillId="12" borderId="70" xfId="0" applyFont="1" applyFill="1" applyBorder="1" applyAlignment="1">
      <alignment horizontal="left"/>
    </xf>
    <xf numFmtId="0" fontId="42" fillId="31" borderId="68" xfId="0" applyFont="1" applyFill="1" applyBorder="1" applyAlignment="1">
      <alignment horizontal="left" vertical="top"/>
    </xf>
    <xf numFmtId="0" fontId="42" fillId="31" borderId="69" xfId="0" applyFont="1" applyFill="1" applyBorder="1" applyAlignment="1">
      <alignment horizontal="left" vertical="top"/>
    </xf>
    <xf numFmtId="0" fontId="42" fillId="31" borderId="70" xfId="0" applyFont="1" applyFill="1" applyBorder="1" applyAlignment="1">
      <alignment horizontal="left" vertical="top"/>
    </xf>
    <xf numFmtId="0" fontId="16" fillId="11" borderId="72" xfId="0" applyFont="1" applyFill="1" applyBorder="1" applyAlignment="1">
      <alignment horizontal="center"/>
    </xf>
    <xf numFmtId="0" fontId="16" fillId="11" borderId="45" xfId="0" applyFont="1"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46" xfId="0" applyBorder="1" applyAlignment="1">
      <alignment horizontal="center"/>
    </xf>
    <xf numFmtId="0" fontId="0" fillId="0" borderId="22" xfId="0" applyBorder="1" applyAlignment="1">
      <alignment horizontal="center"/>
    </xf>
    <xf numFmtId="0" fontId="0" fillId="0" borderId="50" xfId="0" applyBorder="1" applyAlignment="1">
      <alignment horizontal="center"/>
    </xf>
    <xf numFmtId="0" fontId="0" fillId="0" borderId="7" xfId="0" applyBorder="1" applyAlignment="1">
      <alignment horizontal="center" wrapText="1"/>
    </xf>
    <xf numFmtId="0" fontId="0" fillId="0" borderId="49" xfId="0" applyBorder="1" applyAlignment="1">
      <alignment horizontal="center" wrapText="1"/>
    </xf>
    <xf numFmtId="0" fontId="0" fillId="0" borderId="7" xfId="0" applyBorder="1" applyAlignment="1">
      <alignment horizontal="center"/>
    </xf>
    <xf numFmtId="0" fontId="0" fillId="0" borderId="10" xfId="0" applyBorder="1" applyAlignment="1">
      <alignment horizontal="center"/>
    </xf>
    <xf numFmtId="0" fontId="28" fillId="0" borderId="73" xfId="46" applyFont="1" applyBorder="1" applyAlignment="1">
      <alignment horizontal="center" vertical="center" wrapText="1"/>
    </xf>
    <xf numFmtId="0" fontId="28" fillId="0" borderId="5" xfId="46" applyFont="1" applyBorder="1" applyAlignment="1">
      <alignment horizontal="center" vertical="center" wrapText="1"/>
    </xf>
    <xf numFmtId="0" fontId="31" fillId="0" borderId="73" xfId="46" applyFont="1" applyBorder="1" applyAlignment="1">
      <alignment horizontal="center" vertical="center" wrapText="1"/>
    </xf>
    <xf numFmtId="0" fontId="31" fillId="0" borderId="5" xfId="46" applyFont="1" applyBorder="1" applyAlignment="1">
      <alignment horizontal="center" vertical="center" wrapText="1"/>
    </xf>
    <xf numFmtId="0" fontId="28" fillId="0" borderId="14" xfId="46" applyFont="1" applyBorder="1" applyAlignment="1">
      <alignment horizontal="center" vertical="center" wrapText="1"/>
    </xf>
    <xf numFmtId="0" fontId="31" fillId="0" borderId="14" xfId="46" applyFont="1" applyBorder="1" applyAlignment="1">
      <alignment horizontal="center" vertical="center" wrapText="1"/>
    </xf>
    <xf numFmtId="0" fontId="32" fillId="0" borderId="73" xfId="46" applyFont="1" applyBorder="1" applyAlignment="1">
      <alignment horizontal="center" vertical="center" wrapText="1"/>
    </xf>
    <xf numFmtId="0" fontId="32" fillId="0" borderId="14" xfId="46" applyFont="1" applyBorder="1" applyAlignment="1">
      <alignment horizontal="center" vertical="center" wrapText="1"/>
    </xf>
    <xf numFmtId="0" fontId="32" fillId="0" borderId="5" xfId="46" applyFont="1" applyBorder="1" applyAlignment="1">
      <alignment horizontal="center" vertical="center" wrapText="1"/>
    </xf>
    <xf numFmtId="0" fontId="28" fillId="0" borderId="66" xfId="46" applyFont="1" applyBorder="1" applyAlignment="1">
      <alignment horizontal="center" vertical="center" wrapText="1"/>
    </xf>
    <xf numFmtId="0" fontId="28" fillId="0" borderId="73" xfId="46" applyFont="1" applyBorder="1" applyAlignment="1">
      <alignment horizontal="center" vertical="center"/>
    </xf>
    <xf numFmtId="0" fontId="28" fillId="0" borderId="14" xfId="46" applyFont="1" applyBorder="1" applyAlignment="1">
      <alignment horizontal="center" vertical="center"/>
    </xf>
    <xf numFmtId="0" fontId="28" fillId="0" borderId="5" xfId="46" applyFont="1" applyBorder="1" applyAlignment="1">
      <alignment horizontal="center" vertical="center"/>
    </xf>
    <xf numFmtId="0" fontId="28" fillId="0" borderId="68" xfId="46" applyFont="1" applyBorder="1" applyAlignment="1">
      <alignment vertical="center"/>
    </xf>
    <xf numFmtId="0" fontId="28" fillId="0" borderId="69" xfId="46" applyFont="1" applyBorder="1" applyAlignment="1">
      <alignment vertical="center"/>
    </xf>
    <xf numFmtId="0" fontId="28" fillId="0" borderId="70" xfId="46" applyFont="1" applyBorder="1" applyAlignment="1">
      <alignment vertical="center"/>
    </xf>
    <xf numFmtId="0" fontId="31" fillId="0" borderId="73" xfId="46" applyFont="1" applyBorder="1" applyAlignment="1">
      <alignment horizontal="left" vertical="center" wrapText="1"/>
    </xf>
    <xf numFmtId="0" fontId="31" fillId="0" borderId="5" xfId="46" applyFont="1" applyBorder="1" applyAlignment="1">
      <alignment horizontal="left" vertical="center" wrapText="1"/>
    </xf>
    <xf numFmtId="0" fontId="11" fillId="0" borderId="46" xfId="0" applyFont="1" applyBorder="1" applyAlignment="1">
      <alignment horizontal="center"/>
    </xf>
    <xf numFmtId="0" fontId="11" fillId="0" borderId="22" xfId="0" applyFont="1" applyBorder="1" applyAlignment="1">
      <alignment horizontal="center"/>
    </xf>
    <xf numFmtId="0" fontId="11" fillId="0" borderId="50" xfId="0" applyFont="1" applyBorder="1" applyAlignment="1">
      <alignment horizontal="center"/>
    </xf>
    <xf numFmtId="0" fontId="43" fillId="0" borderId="16" xfId="397" applyFont="1" applyBorder="1" applyAlignment="1">
      <alignment horizontal="center"/>
    </xf>
    <xf numFmtId="0" fontId="43" fillId="0" borderId="17" xfId="397" applyFont="1" applyBorder="1" applyAlignment="1">
      <alignment horizontal="center"/>
    </xf>
    <xf numFmtId="0" fontId="43" fillId="0" borderId="18" xfId="397" applyFont="1" applyBorder="1" applyAlignment="1">
      <alignment horizontal="center"/>
    </xf>
    <xf numFmtId="0" fontId="43" fillId="0" borderId="51" xfId="397" applyFont="1" applyBorder="1" applyAlignment="1">
      <alignment vertical="center"/>
    </xf>
    <xf numFmtId="0" fontId="43" fillId="0" borderId="52" xfId="397" applyFont="1" applyBorder="1" applyAlignment="1">
      <alignment vertical="center"/>
    </xf>
    <xf numFmtId="0" fontId="88" fillId="0" borderId="7" xfId="397" applyFont="1" applyBorder="1" applyAlignment="1">
      <alignment horizontal="center" vertical="center"/>
    </xf>
    <xf numFmtId="0" fontId="88" fillId="0" borderId="54" xfId="397" applyFont="1" applyBorder="1" applyAlignment="1">
      <alignment horizontal="center" vertical="center"/>
    </xf>
    <xf numFmtId="0" fontId="27" fillId="0" borderId="20" xfId="397" applyBorder="1" applyAlignment="1">
      <alignment horizontal="center"/>
    </xf>
    <xf numFmtId="0" fontId="27" fillId="0" borderId="19" xfId="397" applyBorder="1" applyAlignment="1">
      <alignment horizontal="center"/>
    </xf>
    <xf numFmtId="0" fontId="27" fillId="0" borderId="21" xfId="397" applyBorder="1" applyAlignment="1">
      <alignment horizontal="center"/>
    </xf>
    <xf numFmtId="0" fontId="11" fillId="0" borderId="26" xfId="397" applyFont="1" applyBorder="1" applyAlignment="1">
      <alignment horizontal="center" vertical="center"/>
    </xf>
    <xf numFmtId="0" fontId="11" fillId="0" borderId="81" xfId="397" applyFont="1" applyBorder="1" applyAlignment="1">
      <alignment horizontal="center" vertical="center"/>
    </xf>
    <xf numFmtId="0" fontId="11" fillId="10" borderId="19" xfId="397" applyFont="1" applyFill="1" applyBorder="1" applyAlignment="1">
      <alignment horizontal="center" wrapText="1"/>
    </xf>
    <xf numFmtId="0" fontId="11" fillId="0" borderId="19" xfId="397" applyFont="1" applyBorder="1" applyAlignment="1">
      <alignment horizontal="center"/>
    </xf>
    <xf numFmtId="0" fontId="11" fillId="10" borderId="19" xfId="397" applyFont="1" applyFill="1" applyBorder="1" applyAlignment="1">
      <alignment horizontal="center"/>
    </xf>
    <xf numFmtId="0" fontId="11" fillId="10" borderId="21" xfId="397" applyFont="1" applyFill="1" applyBorder="1" applyAlignment="1">
      <alignment horizontal="center"/>
    </xf>
    <xf numFmtId="0" fontId="11" fillId="0" borderId="7" xfId="397" applyFont="1" applyBorder="1" applyAlignment="1">
      <alignment horizontal="center" vertical="center"/>
    </xf>
    <xf numFmtId="0" fontId="11" fillId="0" borderId="12" xfId="397" applyFont="1" applyBorder="1" applyAlignment="1">
      <alignment horizontal="center" vertical="center"/>
    </xf>
    <xf numFmtId="0" fontId="27" fillId="29" borderId="20" xfId="397" applyFill="1" applyBorder="1" applyAlignment="1">
      <alignment horizontal="center"/>
    </xf>
    <xf numFmtId="0" fontId="27" fillId="29" borderId="19" xfId="397" applyFill="1" applyBorder="1" applyAlignment="1">
      <alignment horizontal="center"/>
    </xf>
    <xf numFmtId="0" fontId="27" fillId="29" borderId="21" xfId="397" applyFill="1" applyBorder="1" applyAlignment="1">
      <alignment horizontal="center"/>
    </xf>
    <xf numFmtId="0" fontId="106" fillId="6" borderId="10" xfId="0" applyFont="1" applyFill="1" applyBorder="1" applyAlignment="1">
      <alignment horizontal="left" vertical="top" wrapText="1"/>
    </xf>
    <xf numFmtId="0" fontId="106" fillId="6" borderId="0" xfId="0" applyFont="1" applyFill="1" applyAlignment="1">
      <alignment horizontal="left" vertical="top" wrapText="1"/>
    </xf>
    <xf numFmtId="0" fontId="0" fillId="0" borderId="68" xfId="0" applyBorder="1" applyAlignment="1">
      <alignment horizontal="center"/>
    </xf>
    <xf numFmtId="0" fontId="0" fillId="0" borderId="69" xfId="0" applyBorder="1" applyAlignment="1">
      <alignment horizontal="center"/>
    </xf>
    <xf numFmtId="0" fontId="0" fillId="0" borderId="83" xfId="0" applyBorder="1" applyAlignment="1">
      <alignment horizontal="center"/>
    </xf>
    <xf numFmtId="0" fontId="0" fillId="0" borderId="66" xfId="0" applyBorder="1" applyAlignment="1">
      <alignment horizontal="center"/>
    </xf>
    <xf numFmtId="0" fontId="0" fillId="0" borderId="75" xfId="0" applyBorder="1" applyAlignment="1">
      <alignment horizontal="center"/>
    </xf>
    <xf numFmtId="0" fontId="73" fillId="58" borderId="67" xfId="46" applyFont="1" applyFill="1" applyBorder="1" applyAlignment="1">
      <alignment horizontal="left" vertical="center" wrapText="1"/>
    </xf>
    <xf numFmtId="0" fontId="73" fillId="58" borderId="69" xfId="46" applyFont="1" applyFill="1" applyBorder="1" applyAlignment="1">
      <alignment horizontal="left" vertical="center" wrapText="1"/>
    </xf>
    <xf numFmtId="0" fontId="73" fillId="58" borderId="83" xfId="46" applyFont="1" applyFill="1" applyBorder="1" applyAlignment="1">
      <alignment horizontal="left" vertical="center" wrapText="1"/>
    </xf>
    <xf numFmtId="1" fontId="0" fillId="0" borderId="68" xfId="0" applyNumberFormat="1" applyBorder="1" applyAlignment="1">
      <alignment horizontal="center"/>
    </xf>
    <xf numFmtId="1" fontId="0" fillId="0" borderId="69" xfId="0" applyNumberFormat="1" applyBorder="1" applyAlignment="1">
      <alignment horizontal="center"/>
    </xf>
    <xf numFmtId="1" fontId="0" fillId="0" borderId="70" xfId="0" applyNumberFormat="1" applyBorder="1" applyAlignment="1">
      <alignment horizontal="center"/>
    </xf>
    <xf numFmtId="1" fontId="0" fillId="0" borderId="83" xfId="0" applyNumberFormat="1" applyBorder="1" applyAlignment="1">
      <alignment horizontal="center"/>
    </xf>
    <xf numFmtId="0" fontId="74" fillId="30" borderId="20" xfId="0" applyFont="1" applyFill="1" applyBorder="1" applyAlignment="1">
      <alignment horizontal="left" vertical="center" wrapText="1"/>
    </xf>
    <xf numFmtId="0" fontId="74" fillId="30" borderId="19" xfId="0" applyFont="1" applyFill="1" applyBorder="1" applyAlignment="1">
      <alignment horizontal="left" vertical="center" wrapText="1"/>
    </xf>
    <xf numFmtId="0" fontId="74" fillId="30" borderId="21" xfId="0" applyFont="1" applyFill="1" applyBorder="1" applyAlignment="1">
      <alignment horizontal="left" vertical="center" wrapText="1"/>
    </xf>
    <xf numFmtId="1" fontId="28" fillId="0" borderId="69" xfId="46" applyNumberFormat="1" applyFont="1" applyBorder="1" applyAlignment="1">
      <alignment horizontal="center" vertical="center" wrapText="1"/>
    </xf>
    <xf numFmtId="1" fontId="28" fillId="0" borderId="83" xfId="46" applyNumberFormat="1" applyFont="1" applyBorder="1" applyAlignment="1">
      <alignment horizontal="center" vertical="center" wrapText="1"/>
    </xf>
    <xf numFmtId="0" fontId="84" fillId="0" borderId="0" xfId="0" applyFont="1" applyAlignment="1">
      <alignment horizontal="left" wrapText="1"/>
    </xf>
    <xf numFmtId="0" fontId="84" fillId="0" borderId="0" xfId="0" applyFont="1" applyAlignment="1">
      <alignment horizontal="left"/>
    </xf>
    <xf numFmtId="0" fontId="83" fillId="0" borderId="0" xfId="0" applyFont="1" applyAlignment="1">
      <alignment horizontal="left"/>
    </xf>
    <xf numFmtId="0" fontId="43" fillId="30" borderId="7" xfId="0" applyFont="1" applyFill="1" applyBorder="1" applyAlignment="1">
      <alignment horizontal="center" vertical="center"/>
    </xf>
    <xf numFmtId="0" fontId="43" fillId="30" borderId="10" xfId="0" applyFont="1" applyFill="1" applyBorder="1" applyAlignment="1">
      <alignment horizontal="center" vertical="center"/>
    </xf>
    <xf numFmtId="0" fontId="43" fillId="30" borderId="12" xfId="0" applyFont="1" applyFill="1" applyBorder="1" applyAlignment="1">
      <alignment horizontal="center" vertical="center"/>
    </xf>
    <xf numFmtId="0" fontId="43" fillId="30" borderId="66" xfId="723" applyFont="1" applyFill="1" applyBorder="1" applyAlignment="1">
      <alignment horizontal="center" wrapText="1"/>
    </xf>
    <xf numFmtId="0" fontId="0" fillId="0" borderId="66" xfId="0" applyBorder="1" applyAlignment="1">
      <alignment horizontal="center" wrapText="1"/>
    </xf>
    <xf numFmtId="0" fontId="25" fillId="0" borderId="0" xfId="45" applyFont="1" applyAlignment="1">
      <alignment horizontal="center" vertical="center"/>
    </xf>
    <xf numFmtId="0" fontId="25" fillId="0" borderId="0" xfId="45" applyFont="1" applyAlignment="1">
      <alignment horizontal="center" vertical="center" wrapText="1"/>
    </xf>
    <xf numFmtId="0" fontId="12" fillId="0" borderId="66" xfId="43" applyBorder="1" applyAlignment="1"/>
    <xf numFmtId="0" fontId="11" fillId="0" borderId="66" xfId="0" applyFont="1" applyBorder="1" applyAlignment="1">
      <alignment horizontal="center"/>
    </xf>
    <xf numFmtId="0" fontId="19" fillId="0" borderId="73" xfId="0" applyFont="1" applyBorder="1" applyAlignment="1">
      <alignment horizontal="center" wrapText="1"/>
    </xf>
    <xf numFmtId="0" fontId="19" fillId="0" borderId="5" xfId="0" applyFont="1" applyBorder="1" applyAlignment="1">
      <alignment horizontal="center" wrapText="1"/>
    </xf>
    <xf numFmtId="0" fontId="19" fillId="0" borderId="66" xfId="0" applyFont="1" applyBorder="1" applyAlignment="1">
      <alignment horizontal="center" wrapText="1"/>
    </xf>
    <xf numFmtId="0" fontId="19" fillId="4" borderId="66" xfId="0" applyFont="1" applyFill="1" applyBorder="1" applyAlignment="1">
      <alignment horizontal="center" wrapText="1"/>
    </xf>
    <xf numFmtId="0" fontId="43" fillId="2" borderId="29" xfId="0" applyFont="1" applyFill="1" applyBorder="1" applyAlignment="1">
      <alignment horizontal="center"/>
    </xf>
    <xf numFmtId="0" fontId="43" fillId="2" borderId="23" xfId="0" applyFont="1" applyFill="1" applyBorder="1" applyAlignment="1">
      <alignment horizontal="center"/>
    </xf>
    <xf numFmtId="0" fontId="43" fillId="2" borderId="24" xfId="0" applyFont="1" applyFill="1" applyBorder="1" applyAlignment="1">
      <alignment horizontal="center"/>
    </xf>
  </cellXfs>
  <cellStyles count="835">
    <cellStyle name="________Russia-May 2000" xfId="194" xr:uid="{00000000-0005-0000-0000-000000000000}"/>
    <cellStyle name="20 % - Accent1" xfId="195" xr:uid="{00000000-0005-0000-0000-000001000000}"/>
    <cellStyle name="20 % - Accent2" xfId="196" xr:uid="{00000000-0005-0000-0000-000002000000}"/>
    <cellStyle name="20 % - Accent3" xfId="197" xr:uid="{00000000-0005-0000-0000-000003000000}"/>
    <cellStyle name="20 % - Accent4" xfId="198" xr:uid="{00000000-0005-0000-0000-000004000000}"/>
    <cellStyle name="20 % - Accent5" xfId="199" xr:uid="{00000000-0005-0000-0000-000005000000}"/>
    <cellStyle name="20 % - Accent6" xfId="200" xr:uid="{00000000-0005-0000-0000-000006000000}"/>
    <cellStyle name="20% - Accent1 2" xfId="201" xr:uid="{00000000-0005-0000-0000-000007000000}"/>
    <cellStyle name="20% - Accent1 3" xfId="202" xr:uid="{00000000-0005-0000-0000-000008000000}"/>
    <cellStyle name="20% - Accent2 2" xfId="203" xr:uid="{00000000-0005-0000-0000-000009000000}"/>
    <cellStyle name="20% - Accent2 3" xfId="204" xr:uid="{00000000-0005-0000-0000-00000A000000}"/>
    <cellStyle name="20% - Accent3 2" xfId="205" xr:uid="{00000000-0005-0000-0000-00000B000000}"/>
    <cellStyle name="20% - Accent3 3" xfId="206" xr:uid="{00000000-0005-0000-0000-00000C000000}"/>
    <cellStyle name="20% - Accent4 2" xfId="207" xr:uid="{00000000-0005-0000-0000-00000D000000}"/>
    <cellStyle name="20% - Accent4 3" xfId="208" xr:uid="{00000000-0005-0000-0000-00000E000000}"/>
    <cellStyle name="20% - Accent5 2" xfId="209" xr:uid="{00000000-0005-0000-0000-00000F000000}"/>
    <cellStyle name="20% - Accent5 3" xfId="210" xr:uid="{00000000-0005-0000-0000-000010000000}"/>
    <cellStyle name="20% - Accent6 2" xfId="211" xr:uid="{00000000-0005-0000-0000-000011000000}"/>
    <cellStyle name="20% - Accent6 3" xfId="212" xr:uid="{00000000-0005-0000-0000-000012000000}"/>
    <cellStyle name="20% - Colore 1" xfId="213" xr:uid="{00000000-0005-0000-0000-000013000000}"/>
    <cellStyle name="20% - Colore 2" xfId="214" xr:uid="{00000000-0005-0000-0000-000014000000}"/>
    <cellStyle name="20% - Colore 3" xfId="215" xr:uid="{00000000-0005-0000-0000-000015000000}"/>
    <cellStyle name="20% - Colore 4" xfId="216" xr:uid="{00000000-0005-0000-0000-000016000000}"/>
    <cellStyle name="20% - Colore 5" xfId="217" xr:uid="{00000000-0005-0000-0000-000017000000}"/>
    <cellStyle name="20% - Colore 6" xfId="218" xr:uid="{00000000-0005-0000-0000-000018000000}"/>
    <cellStyle name="40 % - Accent1" xfId="219" xr:uid="{00000000-0005-0000-0000-000019000000}"/>
    <cellStyle name="40 % - Accent2" xfId="220" xr:uid="{00000000-0005-0000-0000-00001A000000}"/>
    <cellStyle name="40 % - Accent3" xfId="221" xr:uid="{00000000-0005-0000-0000-00001B000000}"/>
    <cellStyle name="40 % - Accent4" xfId="222" xr:uid="{00000000-0005-0000-0000-00001C000000}"/>
    <cellStyle name="40 % - Accent5" xfId="223" xr:uid="{00000000-0005-0000-0000-00001D000000}"/>
    <cellStyle name="40 % - Accent6" xfId="224" xr:uid="{00000000-0005-0000-0000-00001E000000}"/>
    <cellStyle name="40% - Accent1 2" xfId="225" xr:uid="{00000000-0005-0000-0000-00001F000000}"/>
    <cellStyle name="40% - Accent1 3" xfId="226" xr:uid="{00000000-0005-0000-0000-000020000000}"/>
    <cellStyle name="40% - Accent2" xfId="723" builtinId="35"/>
    <cellStyle name="40% - Accent2 2" xfId="227" xr:uid="{00000000-0005-0000-0000-000022000000}"/>
    <cellStyle name="40% - Accent2 3" xfId="228" xr:uid="{00000000-0005-0000-0000-000023000000}"/>
    <cellStyle name="40% - Accent3 2" xfId="229" xr:uid="{00000000-0005-0000-0000-000024000000}"/>
    <cellStyle name="40% - Accent3 3" xfId="230" xr:uid="{00000000-0005-0000-0000-000025000000}"/>
    <cellStyle name="40% - Accent4 2" xfId="231" xr:uid="{00000000-0005-0000-0000-000026000000}"/>
    <cellStyle name="40% - Accent4 3" xfId="232" xr:uid="{00000000-0005-0000-0000-000027000000}"/>
    <cellStyle name="40% - Accent5 2" xfId="233" xr:uid="{00000000-0005-0000-0000-000028000000}"/>
    <cellStyle name="40% - Accent5 3" xfId="234" xr:uid="{00000000-0005-0000-0000-000029000000}"/>
    <cellStyle name="40% - Accent6 2" xfId="235" xr:uid="{00000000-0005-0000-0000-00002A000000}"/>
    <cellStyle name="40% - Accent6 3" xfId="236" xr:uid="{00000000-0005-0000-0000-00002B000000}"/>
    <cellStyle name="40% - Colore 1" xfId="237" xr:uid="{00000000-0005-0000-0000-00002C000000}"/>
    <cellStyle name="40% - Colore 2" xfId="238" xr:uid="{00000000-0005-0000-0000-00002D000000}"/>
    <cellStyle name="40% - Colore 3" xfId="239" xr:uid="{00000000-0005-0000-0000-00002E000000}"/>
    <cellStyle name="40% - Colore 4" xfId="240" xr:uid="{00000000-0005-0000-0000-00002F000000}"/>
    <cellStyle name="40% - Colore 5" xfId="241" xr:uid="{00000000-0005-0000-0000-000030000000}"/>
    <cellStyle name="40% - Colore 6" xfId="242" xr:uid="{00000000-0005-0000-0000-000031000000}"/>
    <cellStyle name="60 % - Accent1" xfId="243" xr:uid="{00000000-0005-0000-0000-000032000000}"/>
    <cellStyle name="60 % - Accent2" xfId="244" xr:uid="{00000000-0005-0000-0000-000033000000}"/>
    <cellStyle name="60 % - Accent3" xfId="245" xr:uid="{00000000-0005-0000-0000-000034000000}"/>
    <cellStyle name="60 % - Accent4" xfId="246" xr:uid="{00000000-0005-0000-0000-000035000000}"/>
    <cellStyle name="60 % - Accent5" xfId="247" xr:uid="{00000000-0005-0000-0000-000036000000}"/>
    <cellStyle name="60 % - Accent6" xfId="248" xr:uid="{00000000-0005-0000-0000-000037000000}"/>
    <cellStyle name="60% - Accent1 2" xfId="249" xr:uid="{00000000-0005-0000-0000-000038000000}"/>
    <cellStyle name="60% - Accent2 2" xfId="250" xr:uid="{00000000-0005-0000-0000-000039000000}"/>
    <cellStyle name="60% - Accent3 2" xfId="251" xr:uid="{00000000-0005-0000-0000-00003A000000}"/>
    <cellStyle name="60% - Accent4 2" xfId="252" xr:uid="{00000000-0005-0000-0000-00003B000000}"/>
    <cellStyle name="60% - Accent5 2" xfId="253" xr:uid="{00000000-0005-0000-0000-00003C000000}"/>
    <cellStyle name="60% - Accent6 2" xfId="254" xr:uid="{00000000-0005-0000-0000-00003D000000}"/>
    <cellStyle name="60% - Colore 1" xfId="255" xr:uid="{00000000-0005-0000-0000-00003E000000}"/>
    <cellStyle name="60% - Colore 2" xfId="256" xr:uid="{00000000-0005-0000-0000-00003F000000}"/>
    <cellStyle name="60% - Colore 3" xfId="257" xr:uid="{00000000-0005-0000-0000-000040000000}"/>
    <cellStyle name="60% - Colore 4" xfId="258" xr:uid="{00000000-0005-0000-0000-000041000000}"/>
    <cellStyle name="60% - Colore 5" xfId="259" xr:uid="{00000000-0005-0000-0000-000042000000}"/>
    <cellStyle name="60% - Colore 6" xfId="260" xr:uid="{00000000-0005-0000-0000-000043000000}"/>
    <cellStyle name="Accent1 2" xfId="261" xr:uid="{00000000-0005-0000-0000-000044000000}"/>
    <cellStyle name="Accent1 3" xfId="262" xr:uid="{00000000-0005-0000-0000-000045000000}"/>
    <cellStyle name="Accent2 2" xfId="263" xr:uid="{00000000-0005-0000-0000-000046000000}"/>
    <cellStyle name="Accent2 3" xfId="264" xr:uid="{00000000-0005-0000-0000-000047000000}"/>
    <cellStyle name="Accent3 2" xfId="265" xr:uid="{00000000-0005-0000-0000-000048000000}"/>
    <cellStyle name="Accent3 3" xfId="266" xr:uid="{00000000-0005-0000-0000-000049000000}"/>
    <cellStyle name="Accent4 2" xfId="267" xr:uid="{00000000-0005-0000-0000-00004A000000}"/>
    <cellStyle name="Accent4 3" xfId="268" xr:uid="{00000000-0005-0000-0000-00004B000000}"/>
    <cellStyle name="Accent5 2" xfId="269" xr:uid="{00000000-0005-0000-0000-00004C000000}"/>
    <cellStyle name="Accent5 3" xfId="270" xr:uid="{00000000-0005-0000-0000-00004D000000}"/>
    <cellStyle name="Accent6 2" xfId="271" xr:uid="{00000000-0005-0000-0000-00004E000000}"/>
    <cellStyle name="Accent6 3" xfId="272" xr:uid="{00000000-0005-0000-0000-00004F000000}"/>
    <cellStyle name="Avertissement" xfId="273" xr:uid="{00000000-0005-0000-0000-000050000000}"/>
    <cellStyle name="Bad 2" xfId="274" xr:uid="{00000000-0005-0000-0000-000051000000}"/>
    <cellStyle name="Calcolo" xfId="275" xr:uid="{00000000-0005-0000-0000-000052000000}"/>
    <cellStyle name="Calcul" xfId="276" xr:uid="{00000000-0005-0000-0000-000053000000}"/>
    <cellStyle name="Calcul 2" xfId="277" xr:uid="{00000000-0005-0000-0000-000054000000}"/>
    <cellStyle name="Calcul 2 2" xfId="278" xr:uid="{00000000-0005-0000-0000-000055000000}"/>
    <cellStyle name="Calcul 2 3" xfId="279" xr:uid="{00000000-0005-0000-0000-000056000000}"/>
    <cellStyle name="Calcul 3" xfId="280" xr:uid="{00000000-0005-0000-0000-000057000000}"/>
    <cellStyle name="Calcul 3 2" xfId="281" xr:uid="{00000000-0005-0000-0000-000058000000}"/>
    <cellStyle name="Calcul 3 3" xfId="282" xr:uid="{00000000-0005-0000-0000-000059000000}"/>
    <cellStyle name="Calcul 4" xfId="283" xr:uid="{00000000-0005-0000-0000-00005A000000}"/>
    <cellStyle name="Calcul 4 2" xfId="284" xr:uid="{00000000-0005-0000-0000-00005B000000}"/>
    <cellStyle name="Calcul 4 3" xfId="285" xr:uid="{00000000-0005-0000-0000-00005C000000}"/>
    <cellStyle name="Calcul 5" xfId="286" xr:uid="{00000000-0005-0000-0000-00005D000000}"/>
    <cellStyle name="Calcul 6" xfId="287" xr:uid="{00000000-0005-0000-0000-00005E000000}"/>
    <cellStyle name="Calculation 2" xfId="288" xr:uid="{00000000-0005-0000-0000-00005F000000}"/>
    <cellStyle name="Cella collegata" xfId="289" xr:uid="{00000000-0005-0000-0000-000060000000}"/>
    <cellStyle name="Cella da controllare" xfId="290" xr:uid="{00000000-0005-0000-0000-000061000000}"/>
    <cellStyle name="Cellule liée" xfId="291" xr:uid="{00000000-0005-0000-0000-000062000000}"/>
    <cellStyle name="Check Cell 2" xfId="292" xr:uid="{00000000-0005-0000-0000-000063000000}"/>
    <cellStyle name="checked" xfId="293" xr:uid="{00000000-0005-0000-0000-000064000000}"/>
    <cellStyle name="checked 2" xfId="294" xr:uid="{00000000-0005-0000-0000-000065000000}"/>
    <cellStyle name="checked 2 2" xfId="295" xr:uid="{00000000-0005-0000-0000-000066000000}"/>
    <cellStyle name="checked 2 3" xfId="296" xr:uid="{00000000-0005-0000-0000-000067000000}"/>
    <cellStyle name="checked 3" xfId="297" xr:uid="{00000000-0005-0000-0000-000068000000}"/>
    <cellStyle name="checked 3 2" xfId="298" xr:uid="{00000000-0005-0000-0000-000069000000}"/>
    <cellStyle name="checked 3 3" xfId="299" xr:uid="{00000000-0005-0000-0000-00006A000000}"/>
    <cellStyle name="checked 4" xfId="300" xr:uid="{00000000-0005-0000-0000-00006B000000}"/>
    <cellStyle name="checked 4 2" xfId="301" xr:uid="{00000000-0005-0000-0000-00006C000000}"/>
    <cellStyle name="checked 4 3" xfId="302" xr:uid="{00000000-0005-0000-0000-00006D000000}"/>
    <cellStyle name="checked 5" xfId="303" xr:uid="{00000000-0005-0000-0000-00006E000000}"/>
    <cellStyle name="colo" xfId="304" xr:uid="{00000000-0005-0000-0000-00006F000000}"/>
    <cellStyle name="colo 2" xfId="305" xr:uid="{00000000-0005-0000-0000-000070000000}"/>
    <cellStyle name="colo 2 2" xfId="306" xr:uid="{00000000-0005-0000-0000-000071000000}"/>
    <cellStyle name="colo 2 3" xfId="307" xr:uid="{00000000-0005-0000-0000-000072000000}"/>
    <cellStyle name="colo 3" xfId="308" xr:uid="{00000000-0005-0000-0000-000073000000}"/>
    <cellStyle name="colo 3 2" xfId="309" xr:uid="{00000000-0005-0000-0000-000074000000}"/>
    <cellStyle name="colo 3 3" xfId="310" xr:uid="{00000000-0005-0000-0000-000075000000}"/>
    <cellStyle name="colo 4" xfId="311" xr:uid="{00000000-0005-0000-0000-000076000000}"/>
    <cellStyle name="Colore 1" xfId="312" xr:uid="{00000000-0005-0000-0000-000077000000}"/>
    <cellStyle name="Colore 2" xfId="313" xr:uid="{00000000-0005-0000-0000-000078000000}"/>
    <cellStyle name="Colore 3" xfId="314" xr:uid="{00000000-0005-0000-0000-000079000000}"/>
    <cellStyle name="Colore 4" xfId="315" xr:uid="{00000000-0005-0000-0000-00007A000000}"/>
    <cellStyle name="Colore 5" xfId="316" xr:uid="{00000000-0005-0000-0000-00007B000000}"/>
    <cellStyle name="Colore 6" xfId="317" xr:uid="{00000000-0005-0000-0000-00007C000000}"/>
    <cellStyle name="Comma" xfId="1" builtinId="3"/>
    <cellStyle name="Comma 10" xfId="318" xr:uid="{00000000-0005-0000-0000-00007E000000}"/>
    <cellStyle name="Comma 11" xfId="522" xr:uid="{00000000-0005-0000-0000-00007F000000}"/>
    <cellStyle name="Comma 12" xfId="678" xr:uid="{00000000-0005-0000-0000-000080000000}"/>
    <cellStyle name="Comma 13" xfId="683" xr:uid="{00000000-0005-0000-0000-000081000000}"/>
    <cellStyle name="Comma 14" xfId="718" xr:uid="{00000000-0005-0000-0000-000082000000}"/>
    <cellStyle name="Comma 2" xfId="44" xr:uid="{00000000-0005-0000-0000-000083000000}"/>
    <cellStyle name="Comma 2 2" xfId="319" xr:uid="{00000000-0005-0000-0000-000084000000}"/>
    <cellStyle name="Comma 2 2 2" xfId="320" xr:uid="{00000000-0005-0000-0000-000085000000}"/>
    <cellStyle name="Comma 2 2 3" xfId="321" xr:uid="{00000000-0005-0000-0000-000086000000}"/>
    <cellStyle name="Comma 2 3" xfId="322" xr:uid="{00000000-0005-0000-0000-000087000000}"/>
    <cellStyle name="Comma 2 3 2" xfId="323" xr:uid="{00000000-0005-0000-0000-000088000000}"/>
    <cellStyle name="Comma 2 4" xfId="324" xr:uid="{00000000-0005-0000-0000-000089000000}"/>
    <cellStyle name="Comma 2 5" xfId="325" xr:uid="{00000000-0005-0000-0000-00008A000000}"/>
    <cellStyle name="Comma 2 5 2" xfId="326" xr:uid="{00000000-0005-0000-0000-00008B000000}"/>
    <cellStyle name="Comma 2 6" xfId="327" xr:uid="{00000000-0005-0000-0000-00008C000000}"/>
    <cellStyle name="Comma 2 6 2" xfId="328" xr:uid="{00000000-0005-0000-0000-00008D000000}"/>
    <cellStyle name="Comma 3" xfId="74" xr:uid="{00000000-0005-0000-0000-00008E000000}"/>
    <cellStyle name="Comma 3 2" xfId="329" xr:uid="{00000000-0005-0000-0000-00008F000000}"/>
    <cellStyle name="Comma 3 3" xfId="330" xr:uid="{00000000-0005-0000-0000-000090000000}"/>
    <cellStyle name="Comma 4" xfId="193" xr:uid="{00000000-0005-0000-0000-000091000000}"/>
    <cellStyle name="Comma 4 2" xfId="331" xr:uid="{00000000-0005-0000-0000-000092000000}"/>
    <cellStyle name="Comma 4 3" xfId="332" xr:uid="{00000000-0005-0000-0000-000093000000}"/>
    <cellStyle name="Comma 5" xfId="333" xr:uid="{00000000-0005-0000-0000-000094000000}"/>
    <cellStyle name="Comma 5 2" xfId="334" xr:uid="{00000000-0005-0000-0000-000095000000}"/>
    <cellStyle name="Comma 6" xfId="335" xr:uid="{00000000-0005-0000-0000-000096000000}"/>
    <cellStyle name="Comma 6 2" xfId="336" xr:uid="{00000000-0005-0000-0000-000097000000}"/>
    <cellStyle name="Comma 7" xfId="337" xr:uid="{00000000-0005-0000-0000-000098000000}"/>
    <cellStyle name="Comma 7 2" xfId="338" xr:uid="{00000000-0005-0000-0000-000099000000}"/>
    <cellStyle name="Comma 8" xfId="339" xr:uid="{00000000-0005-0000-0000-00009A000000}"/>
    <cellStyle name="Comma 8 2" xfId="340" xr:uid="{00000000-0005-0000-0000-00009B000000}"/>
    <cellStyle name="Comma 9" xfId="341" xr:uid="{00000000-0005-0000-0000-00009C000000}"/>
    <cellStyle name="Commentaire" xfId="342" xr:uid="{00000000-0005-0000-0000-00009D000000}"/>
    <cellStyle name="Commentaire 2" xfId="343" xr:uid="{00000000-0005-0000-0000-00009E000000}"/>
    <cellStyle name="Commentaire 2 2" xfId="344" xr:uid="{00000000-0005-0000-0000-00009F000000}"/>
    <cellStyle name="Commentaire 3" xfId="345" xr:uid="{00000000-0005-0000-0000-0000A0000000}"/>
    <cellStyle name="Commentaire 3 2" xfId="346" xr:uid="{00000000-0005-0000-0000-0000A1000000}"/>
    <cellStyle name="Commentaire 4" xfId="347" xr:uid="{00000000-0005-0000-0000-0000A2000000}"/>
    <cellStyle name="Currency 2" xfId="348" xr:uid="{00000000-0005-0000-0000-0000A4000000}"/>
    <cellStyle name="Currency 3" xfId="349" xr:uid="{00000000-0005-0000-0000-0000A5000000}"/>
    <cellStyle name="Currency 4" xfId="350" xr:uid="{00000000-0005-0000-0000-0000A6000000}"/>
    <cellStyle name="Currency 5" xfId="351" xr:uid="{00000000-0005-0000-0000-0000A7000000}"/>
    <cellStyle name="Date" xfId="352" xr:uid="{00000000-0005-0000-0000-0000A8000000}"/>
    <cellStyle name="Entrée" xfId="353" xr:uid="{00000000-0005-0000-0000-0000A9000000}"/>
    <cellStyle name="Entrée 2" xfId="354" xr:uid="{00000000-0005-0000-0000-0000AA000000}"/>
    <cellStyle name="Entrée 2 2" xfId="355" xr:uid="{00000000-0005-0000-0000-0000AB000000}"/>
    <cellStyle name="Entrée 3" xfId="356" xr:uid="{00000000-0005-0000-0000-0000AC000000}"/>
    <cellStyle name="Entrée 3 2" xfId="357" xr:uid="{00000000-0005-0000-0000-0000AD000000}"/>
    <cellStyle name="Entrée 4" xfId="358" xr:uid="{00000000-0005-0000-0000-0000AE000000}"/>
    <cellStyle name="Entrée 4 2" xfId="359" xr:uid="{00000000-0005-0000-0000-0000AF000000}"/>
    <cellStyle name="Entrée 5" xfId="360" xr:uid="{00000000-0005-0000-0000-0000B0000000}"/>
    <cellStyle name="Euro" xfId="361" xr:uid="{00000000-0005-0000-0000-0000B1000000}"/>
    <cellStyle name="Euro 2" xfId="362" xr:uid="{00000000-0005-0000-0000-0000B2000000}"/>
    <cellStyle name="Excel Built-in Normal" xfId="363" xr:uid="{00000000-0005-0000-0000-0000B3000000}"/>
    <cellStyle name="Excel Built-in Normal 2" xfId="364" xr:uid="{00000000-0005-0000-0000-0000B4000000}"/>
    <cellStyle name="Explanatory Text 2" xfId="365" xr:uid="{00000000-0005-0000-0000-0000B5000000}"/>
    <cellStyle name="Followed Hyperlink" xfId="617" builtinId="9" hidden="1"/>
    <cellStyle name="Followed Hyperlink" xfId="627" builtinId="9" hidden="1"/>
    <cellStyle name="Followed Hyperlink" xfId="637" builtinId="9" hidden="1"/>
    <cellStyle name="Followed Hyperlink" xfId="649" builtinId="9" hidden="1"/>
    <cellStyle name="Followed Hyperlink" xfId="659" builtinId="9" hidden="1"/>
    <cellStyle name="Followed Hyperlink" xfId="669" builtinId="9" hidden="1"/>
    <cellStyle name="Followed Hyperlink" xfId="685" builtinId="9" hidden="1"/>
    <cellStyle name="Followed Hyperlink" xfId="695" builtinId="9" hidden="1"/>
    <cellStyle name="Followed Hyperlink" xfId="705" builtinId="9" hidden="1"/>
    <cellStyle name="Followed Hyperlink" xfId="719" builtinId="9" hidden="1"/>
    <cellStyle name="Followed Hyperlink" xfId="730" builtinId="9" hidden="1"/>
    <cellStyle name="Followed Hyperlink" xfId="740" builtinId="9" hidden="1"/>
    <cellStyle name="Followed Hyperlink" xfId="752" builtinId="9" hidden="1"/>
    <cellStyle name="Followed Hyperlink" xfId="753" builtinId="9" hidden="1"/>
    <cellStyle name="Followed Hyperlink" xfId="743" builtinId="9" hidden="1"/>
    <cellStyle name="Followed Hyperlink" xfId="731" builtinId="9" hidden="1"/>
    <cellStyle name="Followed Hyperlink" xfId="720" builtinId="9" hidden="1"/>
    <cellStyle name="Followed Hyperlink" xfId="708" builtinId="9" hidden="1"/>
    <cellStyle name="Followed Hyperlink" xfId="696" builtinId="9" hidden="1"/>
    <cellStyle name="Followed Hyperlink" xfId="686" builtinId="9" hidden="1"/>
    <cellStyle name="Followed Hyperlink" xfId="539" builtinId="9" hidden="1"/>
    <cellStyle name="Followed Hyperlink" xfId="106" builtinId="9" hidden="1"/>
    <cellStyle name="Followed Hyperlink" xfId="117" builtinId="9" hidden="1"/>
    <cellStyle name="Followed Hyperlink" xfId="127" builtinId="9" hidden="1"/>
    <cellStyle name="Followed Hyperlink" xfId="138" builtinId="9" hidden="1"/>
    <cellStyle name="Followed Hyperlink" xfId="149" builtinId="9" hidden="1"/>
    <cellStyle name="Followed Hyperlink" xfId="159" builtinId="9" hidden="1"/>
    <cellStyle name="Followed Hyperlink" xfId="170" builtinId="9" hidden="1"/>
    <cellStyle name="Followed Hyperlink" xfId="181" builtinId="9" hidden="1"/>
    <cellStyle name="Followed Hyperlink" xfId="191" builtinId="9" hidden="1"/>
    <cellStyle name="Followed Hyperlink" xfId="496" builtinId="9" hidden="1"/>
    <cellStyle name="Followed Hyperlink" xfId="507" builtinId="9" hidden="1"/>
    <cellStyle name="Followed Hyperlink" xfId="517" builtinId="9" hidden="1"/>
    <cellStyle name="Followed Hyperlink" xfId="529" builtinId="9" hidden="1"/>
    <cellStyle name="Followed Hyperlink" xfId="518" builtinId="9" hidden="1"/>
    <cellStyle name="Followed Hyperlink" xfId="192" builtinId="9" hidden="1"/>
    <cellStyle name="Followed Hyperlink" xfId="160" builtinId="9" hidden="1"/>
    <cellStyle name="Followed Hyperlink" xfId="128" builtinId="9" hidden="1"/>
    <cellStyle name="Followed Hyperlink" xfId="58" builtinId="9" hidden="1"/>
    <cellStyle name="Followed Hyperlink" xfId="67" builtinId="9" hidden="1"/>
    <cellStyle name="Followed Hyperlink" xfId="77" builtinId="9" hidden="1"/>
    <cellStyle name="Followed Hyperlink" xfId="100" builtinId="9" hidden="1"/>
    <cellStyle name="Followed Hyperlink" xfId="61" builtinId="9" hidden="1"/>
    <cellStyle name="Followed Hyperlink" xfId="68" builtinId="9" hidden="1"/>
    <cellStyle name="Followed Hyperlink" xfId="76" builtinId="9" hidden="1"/>
    <cellStyle name="Followed Hyperlink" xfId="81" builtinId="9" hidden="1"/>
    <cellStyle name="Followed Hyperlink" xfId="87" builtinId="9" hidden="1"/>
    <cellStyle name="Followed Hyperlink" xfId="94" builtinId="9" hidden="1"/>
    <cellStyle name="Followed Hyperlink" xfId="96" builtinId="9" hidden="1"/>
    <cellStyle name="Followed Hyperlink" xfId="33" builtinId="9" hidden="1"/>
    <cellStyle name="Followed Hyperlink" xfId="49" builtinId="9" hidden="1"/>
    <cellStyle name="Followed Hyperlink" xfId="53" builtinId="9" hidden="1"/>
    <cellStyle name="Followed Hyperlink" xfId="17" builtinId="9" hidden="1"/>
    <cellStyle name="Followed Hyperlink" xfId="25" builtinId="9" hidden="1"/>
    <cellStyle name="Followed Hyperlink" xfId="5" builtinId="9" hidden="1"/>
    <cellStyle name="Followed Hyperlink" xfId="761" builtinId="9" hidden="1"/>
    <cellStyle name="Followed Hyperlink" xfId="767" builtinId="9" hidden="1"/>
    <cellStyle name="Followed Hyperlink" xfId="771" builtinId="9" hidden="1"/>
    <cellStyle name="Followed Hyperlink" xfId="777" builtinId="9" hidden="1"/>
    <cellStyle name="Followed Hyperlink" xfId="783" builtinId="9" hidden="1"/>
    <cellStyle name="Followed Hyperlink" xfId="787" builtinId="9" hidden="1"/>
    <cellStyle name="Followed Hyperlink" xfId="793" builtinId="9" hidden="1"/>
    <cellStyle name="Followed Hyperlink" xfId="799" builtinId="9" hidden="1"/>
    <cellStyle name="Followed Hyperlink" xfId="803" builtinId="9" hidden="1"/>
    <cellStyle name="Followed Hyperlink" xfId="809" builtinId="9" hidden="1"/>
    <cellStyle name="Followed Hyperlink" xfId="815" builtinId="9" hidden="1"/>
    <cellStyle name="Followed Hyperlink" xfId="819" builtinId="9" hidden="1"/>
    <cellStyle name="Followed Hyperlink" xfId="825" builtinId="9" hidden="1"/>
    <cellStyle name="Followed Hyperlink" xfId="831" builtinId="9" hidden="1"/>
    <cellStyle name="Followed Hyperlink" xfId="834" builtinId="9" hidden="1"/>
    <cellStyle name="Followed Hyperlink" xfId="828" builtinId="9" hidden="1"/>
    <cellStyle name="Followed Hyperlink" xfId="822" builtinId="9" hidden="1"/>
    <cellStyle name="Followed Hyperlink" xfId="818" builtinId="9" hidden="1"/>
    <cellStyle name="Followed Hyperlink" xfId="812" builtinId="9" hidden="1"/>
    <cellStyle name="Followed Hyperlink" xfId="806" builtinId="9" hidden="1"/>
    <cellStyle name="Followed Hyperlink" xfId="802" builtinId="9" hidden="1"/>
    <cellStyle name="Followed Hyperlink" xfId="796" builtinId="9" hidden="1"/>
    <cellStyle name="Followed Hyperlink" xfId="790" builtinId="9" hidden="1"/>
    <cellStyle name="Followed Hyperlink" xfId="786" builtinId="9" hidden="1"/>
    <cellStyle name="Followed Hyperlink" xfId="780" builtinId="9" hidden="1"/>
    <cellStyle name="Followed Hyperlink" xfId="774" builtinId="9" hidden="1"/>
    <cellStyle name="Followed Hyperlink" xfId="770" builtinId="9" hidden="1"/>
    <cellStyle name="Followed Hyperlink" xfId="764" builtinId="9" hidden="1"/>
    <cellStyle name="Followed Hyperlink" xfId="758" builtinId="9" hidden="1"/>
    <cellStyle name="Followed Hyperlink" xfId="13" builtinId="9" hidden="1"/>
    <cellStyle name="Followed Hyperlink" xfId="23" builtinId="9" hidden="1"/>
    <cellStyle name="Followed Hyperlink" xfId="57" builtinId="9" hidden="1"/>
    <cellStyle name="Followed Hyperlink" xfId="52" builtinId="9" hidden="1"/>
    <cellStyle name="Followed Hyperlink" xfId="39" builtinId="9" hidden="1"/>
    <cellStyle name="Followed Hyperlink" xfId="71" builtinId="9" hidden="1"/>
    <cellStyle name="Followed Hyperlink" xfId="98" builtinId="9" hidden="1"/>
    <cellStyle name="Followed Hyperlink" xfId="91" builtinId="9" hidden="1"/>
    <cellStyle name="Followed Hyperlink" xfId="84" builtinId="9" hidden="1"/>
    <cellStyle name="Followed Hyperlink" xfId="79" builtinId="9" hidden="1"/>
    <cellStyle name="Followed Hyperlink" xfId="95" builtinId="9" hidden="1"/>
    <cellStyle name="Followed Hyperlink" xfId="50" builtinId="9" hidden="1"/>
    <cellStyle name="Followed Hyperlink" xfId="9" builtinId="9" hidden="1"/>
    <cellStyle name="Followed Hyperlink" xfId="768" builtinId="9" hidden="1"/>
    <cellStyle name="Followed Hyperlink" xfId="784" builtinId="9" hidden="1"/>
    <cellStyle name="Followed Hyperlink" xfId="800" builtinId="9" hidden="1"/>
    <cellStyle name="Followed Hyperlink" xfId="816" builtinId="9" hidden="1"/>
    <cellStyle name="Followed Hyperlink" xfId="832" builtinId="9" hidden="1"/>
    <cellStyle name="Followed Hyperlink" xfId="821" builtinId="9" hidden="1"/>
    <cellStyle name="Followed Hyperlink" xfId="805" builtinId="9" hidden="1"/>
    <cellStyle name="Followed Hyperlink" xfId="789" builtinId="9" hidden="1"/>
    <cellStyle name="Followed Hyperlink" xfId="773" builtinId="9" hidden="1"/>
    <cellStyle name="Followed Hyperlink" xfId="3" builtinId="9" hidden="1"/>
    <cellStyle name="Followed Hyperlink" xfId="56" builtinId="9" hidden="1"/>
    <cellStyle name="Followed Hyperlink" xfId="80" builtinId="9" hidden="1"/>
    <cellStyle name="Followed Hyperlink" xfId="83" builtinId="9" hidden="1"/>
    <cellStyle name="Followed Hyperlink" xfId="64" builtinId="9" hidden="1"/>
    <cellStyle name="Followed Hyperlink" xfId="174" builtinId="9" hidden="1"/>
    <cellStyle name="Followed Hyperlink" xfId="179" builtinId="9" hidden="1"/>
    <cellStyle name="Followed Hyperlink" xfId="185" builtinId="9" hidden="1"/>
    <cellStyle name="Followed Hyperlink" xfId="487" builtinId="9" hidden="1"/>
    <cellStyle name="Followed Hyperlink" xfId="492" builtinId="9" hidden="1"/>
    <cellStyle name="Followed Hyperlink" xfId="497" builtinId="9" hidden="1"/>
    <cellStyle name="Followed Hyperlink" xfId="505" builtinId="9" hidden="1"/>
    <cellStyle name="Followed Hyperlink" xfId="511" builtinId="9" hidden="1"/>
    <cellStyle name="Followed Hyperlink" xfId="516" builtinId="9" hidden="1"/>
    <cellStyle name="Followed Hyperlink" xfId="521" builtinId="9" hidden="1"/>
    <cellStyle name="Followed Hyperlink" xfId="530" builtinId="9" hidden="1"/>
    <cellStyle name="Followed Hyperlink" xfId="531" builtinId="9" hidden="1"/>
    <cellStyle name="Followed Hyperlink" xfId="514" builtinId="9" hidden="1"/>
    <cellStyle name="Followed Hyperlink" xfId="490" builtinId="9" hidden="1"/>
    <cellStyle name="Followed Hyperlink" xfId="180" builtinId="9" hidden="1"/>
    <cellStyle name="Followed Hyperlink" xfId="164" builtinId="9" hidden="1"/>
    <cellStyle name="Followed Hyperlink" xfId="148" builtinId="9" hidden="1"/>
    <cellStyle name="Followed Hyperlink" xfId="124" builtinId="9" hidden="1"/>
    <cellStyle name="Followed Hyperlink" xfId="498" builtinId="9" hidden="1"/>
    <cellStyle name="Followed Hyperlink" xfId="503" builtinId="9" hidden="1"/>
    <cellStyle name="Followed Hyperlink" xfId="131" builtinId="9" hidden="1"/>
    <cellStyle name="Followed Hyperlink" xfId="137" builtinId="9" hidden="1"/>
    <cellStyle name="Followed Hyperlink" xfId="142" builtinId="9" hidden="1"/>
    <cellStyle name="Followed Hyperlink" xfId="147" builtinId="9" hidden="1"/>
    <cellStyle name="Followed Hyperlink" xfId="153" builtinId="9" hidden="1"/>
    <cellStyle name="Followed Hyperlink" xfId="158" builtinId="9" hidden="1"/>
    <cellStyle name="Followed Hyperlink" xfId="163" builtinId="9" hidden="1"/>
    <cellStyle name="Followed Hyperlink" xfId="171" builtinId="9" hidden="1"/>
    <cellStyle name="Followed Hyperlink" xfId="110" builtinId="9" hidden="1"/>
    <cellStyle name="Followed Hyperlink" xfId="115" builtinId="9" hidden="1"/>
    <cellStyle name="Followed Hyperlink" xfId="121" builtinId="9" hidden="1"/>
    <cellStyle name="Followed Hyperlink" xfId="129" builtinId="9" hidden="1"/>
    <cellStyle name="Followed Hyperlink" xfId="102" builtinId="9" hidden="1"/>
    <cellStyle name="Followed Hyperlink" xfId="107" builtinId="9" hidden="1"/>
    <cellStyle name="Followed Hyperlink" xfId="99" builtinId="9" hidden="1"/>
    <cellStyle name="Followed Hyperlink" xfId="541" builtinId="9" hidden="1"/>
    <cellStyle name="Followed Hyperlink" xfId="537" builtinId="9" hidden="1"/>
    <cellStyle name="Followed Hyperlink" xfId="105" builtinId="9" hidden="1"/>
    <cellStyle name="Followed Hyperlink" xfId="123" builtinId="9" hidden="1"/>
    <cellStyle name="Followed Hyperlink" xfId="126" builtinId="9" hidden="1"/>
    <cellStyle name="Followed Hyperlink" xfId="118" builtinId="9" hidden="1"/>
    <cellStyle name="Followed Hyperlink" xfId="113" builtinId="9" hidden="1"/>
    <cellStyle name="Followed Hyperlink" xfId="166" builtinId="9" hidden="1"/>
    <cellStyle name="Followed Hyperlink" xfId="169" builtinId="9" hidden="1"/>
    <cellStyle name="Followed Hyperlink" xfId="161" builtinId="9" hidden="1"/>
    <cellStyle name="Followed Hyperlink" xfId="155" builtinId="9" hidden="1"/>
    <cellStyle name="Followed Hyperlink" xfId="150" builtinId="9" hidden="1"/>
    <cellStyle name="Followed Hyperlink" xfId="145" builtinId="9" hidden="1"/>
    <cellStyle name="Followed Hyperlink" xfId="139" builtinId="9" hidden="1"/>
    <cellStyle name="Followed Hyperlink" xfId="134" builtinId="9" hidden="1"/>
    <cellStyle name="Followed Hyperlink" xfId="187" builtinId="9" hidden="1"/>
    <cellStyle name="Followed Hyperlink" xfId="525" builtinId="9" hidden="1"/>
    <cellStyle name="Followed Hyperlink" xfId="140" builtinId="9" hidden="1"/>
    <cellStyle name="Followed Hyperlink" xfId="132" builtinId="9" hidden="1"/>
    <cellStyle name="Followed Hyperlink" xfId="156" builtinId="9" hidden="1"/>
    <cellStyle name="Followed Hyperlink" xfId="172" builtinId="9" hidden="1"/>
    <cellStyle name="Followed Hyperlink" xfId="188" builtinId="9" hidden="1"/>
    <cellStyle name="Followed Hyperlink" xfId="506" builtinId="9" hidden="1"/>
    <cellStyle name="Followed Hyperlink" xfId="523" builtinId="9" hidden="1"/>
    <cellStyle name="Followed Hyperlink" xfId="533" builtinId="9" hidden="1"/>
    <cellStyle name="Followed Hyperlink" xfId="528" builtinId="9" hidden="1"/>
    <cellStyle name="Followed Hyperlink" xfId="519" builtinId="9" hidden="1"/>
    <cellStyle name="Followed Hyperlink" xfId="513" builtinId="9" hidden="1"/>
    <cellStyle name="Followed Hyperlink" xfId="508" builtinId="9" hidden="1"/>
    <cellStyle name="Followed Hyperlink" xfId="500" builtinId="9" hidden="1"/>
    <cellStyle name="Followed Hyperlink" xfId="495" builtinId="9" hidden="1"/>
    <cellStyle name="Followed Hyperlink" xfId="489" builtinId="9" hidden="1"/>
    <cellStyle name="Followed Hyperlink" xfId="190" builtinId="9" hidden="1"/>
    <cellStyle name="Followed Hyperlink" xfId="182" builtinId="9" hidden="1"/>
    <cellStyle name="Followed Hyperlink" xfId="177" builtinId="9" hidden="1"/>
    <cellStyle name="Followed Hyperlink" xfId="108" builtinId="9" hidden="1"/>
    <cellStyle name="Followed Hyperlink" xfId="73" builtinId="9" hidden="1"/>
    <cellStyle name="Followed Hyperlink" xfId="92" builtinId="9" hidden="1"/>
    <cellStyle name="Followed Hyperlink" xfId="41" builtinId="9" hidden="1"/>
    <cellStyle name="Followed Hyperlink" xfId="27" builtinId="9" hidden="1"/>
    <cellStyle name="Followed Hyperlink" xfId="765" builtinId="9" hidden="1"/>
    <cellStyle name="Followed Hyperlink" xfId="781" builtinId="9" hidden="1"/>
    <cellStyle name="Followed Hyperlink" xfId="797" builtinId="9" hidden="1"/>
    <cellStyle name="Followed Hyperlink" xfId="813" builtinId="9" hidden="1"/>
    <cellStyle name="Followed Hyperlink" xfId="829" builtinId="9" hidden="1"/>
    <cellStyle name="Followed Hyperlink" xfId="824" builtinId="9" hidden="1"/>
    <cellStyle name="Followed Hyperlink" xfId="808" builtinId="9" hidden="1"/>
    <cellStyle name="Followed Hyperlink" xfId="792" builtinId="9" hidden="1"/>
    <cellStyle name="Followed Hyperlink" xfId="776" builtinId="9" hidden="1"/>
    <cellStyle name="Followed Hyperlink" xfId="760" builtinId="9" hidden="1"/>
    <cellStyle name="Followed Hyperlink" xfId="15" builtinId="9" hidden="1"/>
    <cellStyle name="Followed Hyperlink" xfId="31" builtinId="9" hidden="1"/>
    <cellStyle name="Followed Hyperlink" xfId="86" builtinId="9" hidden="1"/>
    <cellStyle name="Followed Hyperlink" xfId="82" builtinId="9" hidden="1"/>
    <cellStyle name="Followed Hyperlink" xfId="89" builtinId="9" hidden="1"/>
    <cellStyle name="Followed Hyperlink" xfId="93" builtinId="9" hidden="1"/>
    <cellStyle name="Followed Hyperlink" xfId="88" builtinId="9" hidden="1"/>
    <cellStyle name="Followed Hyperlink" xfId="35" builtinId="9" hidden="1"/>
    <cellStyle name="Followed Hyperlink" xfId="48" builtinId="9" hidden="1"/>
    <cellStyle name="Followed Hyperlink" xfId="54" builtinId="9" hidden="1"/>
    <cellStyle name="Followed Hyperlink" xfId="19" builtinId="9" hidden="1"/>
    <cellStyle name="Followed Hyperlink" xfId="29" builtinId="9" hidden="1"/>
    <cellStyle name="Followed Hyperlink" xfId="7" builtinId="9" hidden="1"/>
    <cellStyle name="Followed Hyperlink" xfId="762" builtinId="9" hidden="1"/>
    <cellStyle name="Followed Hyperlink" xfId="766" builtinId="9" hidden="1"/>
    <cellStyle name="Followed Hyperlink" xfId="772" builtinId="9" hidden="1"/>
    <cellStyle name="Followed Hyperlink" xfId="778" builtinId="9" hidden="1"/>
    <cellStyle name="Followed Hyperlink" xfId="782" builtinId="9" hidden="1"/>
    <cellStyle name="Followed Hyperlink" xfId="788" builtinId="9" hidden="1"/>
    <cellStyle name="Followed Hyperlink" xfId="794" builtinId="9" hidden="1"/>
    <cellStyle name="Followed Hyperlink" xfId="798" builtinId="9" hidden="1"/>
    <cellStyle name="Followed Hyperlink" xfId="804" builtinId="9" hidden="1"/>
    <cellStyle name="Followed Hyperlink" xfId="810" builtinId="9" hidden="1"/>
    <cellStyle name="Followed Hyperlink" xfId="814" builtinId="9" hidden="1"/>
    <cellStyle name="Followed Hyperlink" xfId="820" builtinId="9" hidden="1"/>
    <cellStyle name="Followed Hyperlink" xfId="826" builtinId="9" hidden="1"/>
    <cellStyle name="Followed Hyperlink" xfId="830" builtinId="9" hidden="1"/>
    <cellStyle name="Followed Hyperlink" xfId="833" builtinId="9" hidden="1"/>
    <cellStyle name="Followed Hyperlink" xfId="827" builtinId="9" hidden="1"/>
    <cellStyle name="Followed Hyperlink" xfId="823" builtinId="9" hidden="1"/>
    <cellStyle name="Followed Hyperlink" xfId="817" builtinId="9" hidden="1"/>
    <cellStyle name="Followed Hyperlink" xfId="811" builtinId="9" hidden="1"/>
    <cellStyle name="Followed Hyperlink" xfId="807" builtinId="9" hidden="1"/>
    <cellStyle name="Followed Hyperlink" xfId="801" builtinId="9" hidden="1"/>
    <cellStyle name="Followed Hyperlink" xfId="795" builtinId="9" hidden="1"/>
    <cellStyle name="Followed Hyperlink" xfId="791" builtinId="9" hidden="1"/>
    <cellStyle name="Followed Hyperlink" xfId="785" builtinId="9" hidden="1"/>
    <cellStyle name="Followed Hyperlink" xfId="779" builtinId="9" hidden="1"/>
    <cellStyle name="Followed Hyperlink" xfId="775" builtinId="9" hidden="1"/>
    <cellStyle name="Followed Hyperlink" xfId="769" builtinId="9" hidden="1"/>
    <cellStyle name="Followed Hyperlink" xfId="763" builtinId="9" hidden="1"/>
    <cellStyle name="Followed Hyperlink" xfId="759" builtinId="9" hidden="1"/>
    <cellStyle name="Followed Hyperlink" xfId="11" builtinId="9" hidden="1"/>
    <cellStyle name="Followed Hyperlink" xfId="21" builtinId="9" hidden="1"/>
    <cellStyle name="Followed Hyperlink" xfId="55" builtinId="9" hidden="1"/>
    <cellStyle name="Followed Hyperlink" xfId="51" builtinId="9" hidden="1"/>
    <cellStyle name="Followed Hyperlink" xfId="37" builtinId="9" hidden="1"/>
    <cellStyle name="Followed Hyperlink" xfId="63" builtinId="9" hidden="1"/>
    <cellStyle name="Followed Hyperlink" xfId="97" builtinId="9" hidden="1"/>
    <cellStyle name="Followed Hyperlink" xfId="90" builtinId="9" hidden="1"/>
    <cellStyle name="Followed Hyperlink" xfId="85" builtinId="9" hidden="1"/>
    <cellStyle name="Followed Hyperlink" xfId="78" builtinId="9" hidden="1"/>
    <cellStyle name="Followed Hyperlink" xfId="70" builtinId="9" hidden="1"/>
    <cellStyle name="Followed Hyperlink" xfId="66" builtinId="9" hidden="1"/>
    <cellStyle name="Followed Hyperlink" xfId="59" builtinId="9" hidden="1"/>
    <cellStyle name="Followed Hyperlink" xfId="116" builtinId="9" hidden="1"/>
    <cellStyle name="Followed Hyperlink" xfId="72" builtinId="9" hidden="1"/>
    <cellStyle name="Followed Hyperlink" xfId="62" builtinId="9" hidden="1"/>
    <cellStyle name="Followed Hyperlink" xfId="112" builtinId="9" hidden="1"/>
    <cellStyle name="Followed Hyperlink" xfId="144" builtinId="9" hidden="1"/>
    <cellStyle name="Followed Hyperlink" xfId="176" builtinId="9" hidden="1"/>
    <cellStyle name="Followed Hyperlink" xfId="502" builtinId="9" hidden="1"/>
    <cellStyle name="Followed Hyperlink" xfId="534" builtinId="9" hidden="1"/>
    <cellStyle name="Followed Hyperlink" xfId="524" builtinId="9" hidden="1"/>
    <cellStyle name="Followed Hyperlink" xfId="512" builtinId="9" hidden="1"/>
    <cellStyle name="Followed Hyperlink" xfId="501" builtinId="9" hidden="1"/>
    <cellStyle name="Followed Hyperlink" xfId="491" builtinId="9" hidden="1"/>
    <cellStyle name="Followed Hyperlink" xfId="186" builtinId="9" hidden="1"/>
    <cellStyle name="Followed Hyperlink" xfId="175" builtinId="9" hidden="1"/>
    <cellStyle name="Followed Hyperlink" xfId="165" builtinId="9" hidden="1"/>
    <cellStyle name="Followed Hyperlink" xfId="154" builtinId="9" hidden="1"/>
    <cellStyle name="Followed Hyperlink" xfId="143" builtinId="9" hidden="1"/>
    <cellStyle name="Followed Hyperlink" xfId="133" builtinId="9" hidden="1"/>
    <cellStyle name="Followed Hyperlink" xfId="122" builtinId="9" hidden="1"/>
    <cellStyle name="Followed Hyperlink" xfId="111" builtinId="9" hidden="1"/>
    <cellStyle name="Followed Hyperlink" xfId="101" builtinId="9" hidden="1"/>
    <cellStyle name="Followed Hyperlink" xfId="676" builtinId="9" hidden="1"/>
    <cellStyle name="Followed Hyperlink" xfId="692" builtinId="9" hidden="1"/>
    <cellStyle name="Followed Hyperlink" xfId="702" builtinId="9" hidden="1"/>
    <cellStyle name="Followed Hyperlink" xfId="712" builtinId="9" hidden="1"/>
    <cellStyle name="Followed Hyperlink" xfId="727" builtinId="9" hidden="1"/>
    <cellStyle name="Followed Hyperlink" xfId="737" builtinId="9" hidden="1"/>
    <cellStyle name="Followed Hyperlink" xfId="747" builtinId="9" hidden="1"/>
    <cellStyle name="Followed Hyperlink" xfId="756" builtinId="9" hidden="1"/>
    <cellStyle name="Followed Hyperlink" xfId="746" builtinId="9" hidden="1"/>
    <cellStyle name="Followed Hyperlink" xfId="736" builtinId="9" hidden="1"/>
    <cellStyle name="Followed Hyperlink" xfId="724" builtinId="9" hidden="1"/>
    <cellStyle name="Followed Hyperlink" xfId="711" builtinId="9" hidden="1"/>
    <cellStyle name="Followed Hyperlink" xfId="701" builtinId="9" hidden="1"/>
    <cellStyle name="Followed Hyperlink" xfId="689" builtinId="9" hidden="1"/>
    <cellStyle name="Followed Hyperlink" xfId="675" builtinId="9" hidden="1"/>
    <cellStyle name="Followed Hyperlink" xfId="665" builtinId="9" hidden="1"/>
    <cellStyle name="Followed Hyperlink" xfId="653" builtinId="9" hidden="1"/>
    <cellStyle name="Followed Hyperlink" xfId="643" builtinId="9" hidden="1"/>
    <cellStyle name="Followed Hyperlink" xfId="633" builtinId="9" hidden="1"/>
    <cellStyle name="Followed Hyperlink" xfId="621" builtinId="9" hidden="1"/>
    <cellStyle name="Followed Hyperlink" xfId="611" builtinId="9" hidden="1"/>
    <cellStyle name="Followed Hyperlink" xfId="667" builtinId="9" hidden="1"/>
    <cellStyle name="Followed Hyperlink" xfId="657" builtinId="9" hidden="1"/>
    <cellStyle name="Followed Hyperlink" xfId="651" builtinId="9" hidden="1"/>
    <cellStyle name="Followed Hyperlink" xfId="645" builtinId="9" hidden="1"/>
    <cellStyle name="Followed Hyperlink" xfId="635" builtinId="9" hidden="1"/>
    <cellStyle name="Followed Hyperlink" xfId="629" builtinId="9" hidden="1"/>
    <cellStyle name="Followed Hyperlink" xfId="625" builtinId="9" hidden="1"/>
    <cellStyle name="Followed Hyperlink" xfId="613" builtinId="9" hidden="1"/>
    <cellStyle name="Followed Hyperlink" xfId="609" builtinId="9" hidden="1"/>
    <cellStyle name="Followed Hyperlink" xfId="603" builtinId="9" hidden="1"/>
    <cellStyle name="Followed Hyperlink" xfId="593" builtinId="9" hidden="1"/>
    <cellStyle name="Followed Hyperlink" xfId="587" builtinId="9" hidden="1"/>
    <cellStyle name="Followed Hyperlink" xfId="581" builtinId="9" hidden="1"/>
    <cellStyle name="Followed Hyperlink" xfId="571" builtinId="9" hidden="1"/>
    <cellStyle name="Followed Hyperlink" xfId="565" builtinId="9" hidden="1"/>
    <cellStyle name="Followed Hyperlink" xfId="561" builtinId="9" hidden="1"/>
    <cellStyle name="Followed Hyperlink" xfId="549" builtinId="9" hidden="1"/>
    <cellStyle name="Followed Hyperlink" xfId="545" builtinId="9" hidden="1"/>
    <cellStyle name="Followed Hyperlink" xfId="559" builtinId="9" hidden="1"/>
    <cellStyle name="Followed Hyperlink" xfId="591" builtinId="9" hidden="1"/>
    <cellStyle name="Followed Hyperlink" xfId="607" builtinId="9" hidden="1"/>
    <cellStyle name="Followed Hyperlink" xfId="623" builtinId="9" hidden="1"/>
    <cellStyle name="Followed Hyperlink" xfId="655" builtinId="9" hidden="1"/>
    <cellStyle name="Followed Hyperlink" xfId="671" builtinId="9" hidden="1"/>
    <cellStyle name="Followed Hyperlink" xfId="691" builtinId="9" hidden="1"/>
    <cellStyle name="Followed Hyperlink" xfId="726" builtinId="9" hidden="1"/>
    <cellStyle name="Followed Hyperlink" xfId="742" builtinId="9" hidden="1"/>
    <cellStyle name="Followed Hyperlink" xfId="757" builtinId="9" hidden="1"/>
    <cellStyle name="Followed Hyperlink" xfId="725" builtinId="9" hidden="1"/>
    <cellStyle name="Followed Hyperlink" xfId="706" builtinId="9" hidden="1"/>
    <cellStyle name="Followed Hyperlink" xfId="690" builtinId="9" hidden="1"/>
    <cellStyle name="Followed Hyperlink" xfId="600" builtinId="9" hidden="1"/>
    <cellStyle name="Followed Hyperlink" xfId="604" builtinId="9" hidden="1"/>
    <cellStyle name="Followed Hyperlink" xfId="610" builtinId="9" hidden="1"/>
    <cellStyle name="Followed Hyperlink" xfId="618" builtinId="9" hidden="1"/>
    <cellStyle name="Followed Hyperlink" xfId="624" builtinId="9" hidden="1"/>
    <cellStyle name="Followed Hyperlink" xfId="628" builtinId="9" hidden="1"/>
    <cellStyle name="Followed Hyperlink" xfId="636" builtinId="9" hidden="1"/>
    <cellStyle name="Followed Hyperlink" xfId="642" builtinId="9" hidden="1"/>
    <cellStyle name="Followed Hyperlink" xfId="646" builtinId="9" hidden="1"/>
    <cellStyle name="Followed Hyperlink" xfId="656" builtinId="9" hidden="1"/>
    <cellStyle name="Followed Hyperlink" xfId="660" builtinId="9" hidden="1"/>
    <cellStyle name="Followed Hyperlink" xfId="664" builtinId="9" hidden="1"/>
    <cellStyle name="Followed Hyperlink" xfId="674" builtinId="9" hidden="1"/>
    <cellStyle name="Followed Hyperlink" xfId="654" builtinId="9" hidden="1"/>
    <cellStyle name="Followed Hyperlink" xfId="622" builtinId="9" hidden="1"/>
    <cellStyle name="Followed Hyperlink" xfId="568" builtinId="9" hidden="1"/>
    <cellStyle name="Followed Hyperlink" xfId="572" builtinId="9" hidden="1"/>
    <cellStyle name="Followed Hyperlink" xfId="576" builtinId="9" hidden="1"/>
    <cellStyle name="Followed Hyperlink" xfId="584" builtinId="9" hidden="1"/>
    <cellStyle name="Followed Hyperlink" xfId="588" builtinId="9" hidden="1"/>
    <cellStyle name="Followed Hyperlink" xfId="594" builtinId="9" hidden="1"/>
    <cellStyle name="Followed Hyperlink" xfId="552" builtinId="9" hidden="1"/>
    <cellStyle name="Followed Hyperlink" xfId="556" builtinId="9" hidden="1"/>
    <cellStyle name="Followed Hyperlink" xfId="562" builtinId="9" hidden="1"/>
    <cellStyle name="Followed Hyperlink" xfId="546" builtinId="9" hidden="1"/>
    <cellStyle name="Followed Hyperlink" xfId="540" builtinId="9" hidden="1"/>
    <cellStyle name="Followed Hyperlink" xfId="536" builtinId="9" hidden="1"/>
    <cellStyle name="Followed Hyperlink" xfId="544" builtinId="9" hidden="1"/>
    <cellStyle name="Followed Hyperlink" xfId="558" builtinId="9" hidden="1"/>
    <cellStyle name="Followed Hyperlink" xfId="560" builtinId="9" hidden="1"/>
    <cellStyle name="Followed Hyperlink" xfId="550" builtinId="9" hidden="1"/>
    <cellStyle name="Followed Hyperlink" xfId="590" builtinId="9" hidden="1"/>
    <cellStyle name="Followed Hyperlink" xfId="592" builtinId="9" hidden="1"/>
    <cellStyle name="Followed Hyperlink" xfId="582" builtinId="9" hidden="1"/>
    <cellStyle name="Followed Hyperlink" xfId="578" builtinId="9" hidden="1"/>
    <cellStyle name="Followed Hyperlink" xfId="574" builtinId="9" hidden="1"/>
    <cellStyle name="Followed Hyperlink" xfId="566" builtinId="9" hidden="1"/>
    <cellStyle name="Followed Hyperlink" xfId="606" builtinId="9" hidden="1"/>
    <cellStyle name="Followed Hyperlink" xfId="638" builtinId="9" hidden="1"/>
    <cellStyle name="Followed Hyperlink" xfId="672" builtinId="9" hidden="1"/>
    <cellStyle name="Followed Hyperlink" xfId="666" builtinId="9" hidden="1"/>
    <cellStyle name="Followed Hyperlink" xfId="662" builtinId="9" hidden="1"/>
    <cellStyle name="Followed Hyperlink" xfId="652" builtinId="9" hidden="1"/>
    <cellStyle name="Followed Hyperlink" xfId="648" builtinId="9" hidden="1"/>
    <cellStyle name="Followed Hyperlink" xfId="644" builtinId="9" hidden="1"/>
    <cellStyle name="Followed Hyperlink" xfId="634" builtinId="9" hidden="1"/>
    <cellStyle name="Followed Hyperlink" xfId="630" builtinId="9" hidden="1"/>
    <cellStyle name="Followed Hyperlink" xfId="626" builtinId="9" hidden="1"/>
    <cellStyle name="Followed Hyperlink" xfId="616" builtinId="9" hidden="1"/>
    <cellStyle name="Followed Hyperlink" xfId="612" builtinId="9" hidden="1"/>
    <cellStyle name="Followed Hyperlink" xfId="608" builtinId="9" hidden="1"/>
    <cellStyle name="Followed Hyperlink" xfId="598" builtinId="9" hidden="1"/>
    <cellStyle name="Followed Hyperlink" xfId="680" builtinId="9" hidden="1"/>
    <cellStyle name="Followed Hyperlink" xfId="698" builtinId="9" hidden="1"/>
    <cellStyle name="Followed Hyperlink" xfId="733" builtinId="9" hidden="1"/>
    <cellStyle name="Followed Hyperlink" xfId="749" builtinId="9" hidden="1"/>
    <cellStyle name="Followed Hyperlink" xfId="750" builtinId="9" hidden="1"/>
    <cellStyle name="Followed Hyperlink" xfId="715" builtinId="9" hidden="1"/>
    <cellStyle name="Followed Hyperlink" xfId="699" builtinId="9" hidden="1"/>
    <cellStyle name="Followed Hyperlink" xfId="681" builtinId="9" hidden="1"/>
    <cellStyle name="Followed Hyperlink" xfId="647" builtinId="9" hidden="1"/>
    <cellStyle name="Followed Hyperlink" xfId="631" builtinId="9" hidden="1"/>
    <cellStyle name="Followed Hyperlink" xfId="615" builtinId="9" hidden="1"/>
    <cellStyle name="Followed Hyperlink" xfId="583" builtinId="9" hidden="1"/>
    <cellStyle name="Followed Hyperlink" xfId="567" builtinId="9" hidden="1"/>
    <cellStyle name="Followed Hyperlink" xfId="551" builtinId="9" hidden="1"/>
    <cellStyle name="Followed Hyperlink" xfId="553" builtinId="9" hidden="1"/>
    <cellStyle name="Followed Hyperlink" xfId="557" builtinId="9" hidden="1"/>
    <cellStyle name="Followed Hyperlink" xfId="563" builtinId="9" hidden="1"/>
    <cellStyle name="Followed Hyperlink" xfId="573" builtinId="9" hidden="1"/>
    <cellStyle name="Followed Hyperlink" xfId="579" builtinId="9" hidden="1"/>
    <cellStyle name="Followed Hyperlink" xfId="585" builtinId="9" hidden="1"/>
    <cellStyle name="Followed Hyperlink" xfId="595" builtinId="9" hidden="1"/>
    <cellStyle name="Followed Hyperlink" xfId="601" builtinId="9" hidden="1"/>
    <cellStyle name="Followed Hyperlink" xfId="605" builtinId="9" hidden="1"/>
    <cellStyle name="Followed Hyperlink" xfId="589" builtinId="9" hidden="1"/>
    <cellStyle name="Followed Hyperlink" xfId="569" builtinId="9" hidden="1"/>
    <cellStyle name="Followed Hyperlink" xfId="547" builtinId="9" hidden="1"/>
    <cellStyle name="Followed Hyperlink" xfId="599" builtinId="9" hidden="1"/>
    <cellStyle name="Followed Hyperlink" xfId="663" builtinId="9" hidden="1"/>
    <cellStyle name="Followed Hyperlink" xfId="734" builtinId="9" hidden="1"/>
    <cellStyle name="Followed Hyperlink" xfId="714" builtinId="9" hidden="1"/>
    <cellStyle name="Followed Hyperlink" xfId="602" builtinId="9" hidden="1"/>
    <cellStyle name="Followed Hyperlink" xfId="620" builtinId="9" hidden="1"/>
    <cellStyle name="Followed Hyperlink" xfId="640" builtinId="9" hidden="1"/>
    <cellStyle name="Followed Hyperlink" xfId="658" builtinId="9" hidden="1"/>
    <cellStyle name="Followed Hyperlink" xfId="670" builtinId="9" hidden="1"/>
    <cellStyle name="Followed Hyperlink" xfId="570" builtinId="9" hidden="1"/>
    <cellStyle name="Followed Hyperlink" xfId="586" builtinId="9" hidden="1"/>
    <cellStyle name="Followed Hyperlink" xfId="554" builtinId="9" hidden="1"/>
    <cellStyle name="Followed Hyperlink" xfId="538" builtinId="9" hidden="1"/>
    <cellStyle name="Followed Hyperlink" xfId="542" builtinId="9" hidden="1"/>
    <cellStyle name="Followed Hyperlink" xfId="548" builtinId="9" hidden="1"/>
    <cellStyle name="Followed Hyperlink" xfId="580" builtinId="9" hidden="1"/>
    <cellStyle name="Followed Hyperlink" xfId="564" builtinId="9" hidden="1"/>
    <cellStyle name="Followed Hyperlink" xfId="668" builtinId="9" hidden="1"/>
    <cellStyle name="Followed Hyperlink" xfId="650" builtinId="9" hidden="1"/>
    <cellStyle name="Followed Hyperlink" xfId="632" builtinId="9" hidden="1"/>
    <cellStyle name="Followed Hyperlink" xfId="614" builtinId="9" hidden="1"/>
    <cellStyle name="Followed Hyperlink" xfId="596" builtinId="9" hidden="1"/>
    <cellStyle name="Followed Hyperlink" xfId="741" builtinId="9" hidden="1"/>
    <cellStyle name="Followed Hyperlink" xfId="707" builtinId="9" hidden="1"/>
    <cellStyle name="Followed Hyperlink" xfId="639" builtinId="9" hidden="1"/>
    <cellStyle name="Followed Hyperlink" xfId="575" builtinId="9" hidden="1"/>
    <cellStyle name="Followed Hyperlink" xfId="555" builtinId="9" hidden="1"/>
    <cellStyle name="Followed Hyperlink" xfId="577" builtinId="9" hidden="1"/>
    <cellStyle name="Followed Hyperlink" xfId="597" builtinId="9" hidden="1"/>
    <cellStyle name="Followed Hyperlink" xfId="619" builtinId="9" hidden="1"/>
    <cellStyle name="Followed Hyperlink" xfId="641" builtinId="9" hidden="1"/>
    <cellStyle name="Followed Hyperlink" xfId="661" builtinId="9" hidden="1"/>
    <cellStyle name="Followed Hyperlink" xfId="146" builtinId="9" hidden="1"/>
    <cellStyle name="Followed Hyperlink" xfId="141" builtinId="9" hidden="1"/>
    <cellStyle name="Followed Hyperlink" xfId="135" builtinId="9" hidden="1"/>
    <cellStyle name="Followed Hyperlink" xfId="130" builtinId="9" hidden="1"/>
    <cellStyle name="Followed Hyperlink" xfId="125" builtinId="9" hidden="1"/>
    <cellStyle name="Followed Hyperlink" xfId="114" builtinId="9" hidden="1"/>
    <cellStyle name="Followed Hyperlink" xfId="109" builtinId="9" hidden="1"/>
    <cellStyle name="Followed Hyperlink" xfId="103" builtinId="9" hidden="1"/>
    <cellStyle name="Followed Hyperlink" xfId="535" builtinId="9" hidden="1"/>
    <cellStyle name="Followed Hyperlink" xfId="543" builtinId="9" hidden="1"/>
    <cellStyle name="Followed Hyperlink" xfId="684" builtinId="9" hidden="1"/>
    <cellStyle name="Followed Hyperlink" xfId="688" builtinId="9" hidden="1"/>
    <cellStyle name="Followed Hyperlink" xfId="700" builtinId="9" hidden="1"/>
    <cellStyle name="Followed Hyperlink" xfId="704" builtinId="9" hidden="1"/>
    <cellStyle name="Followed Hyperlink" xfId="710" builtinId="9" hidden="1"/>
    <cellStyle name="Followed Hyperlink" xfId="716" builtinId="9" hidden="1"/>
    <cellStyle name="Followed Hyperlink" xfId="722" builtinId="9" hidden="1"/>
    <cellStyle name="Followed Hyperlink" xfId="729" builtinId="9" hidden="1"/>
    <cellStyle name="Followed Hyperlink" xfId="735" builtinId="9" hidden="1"/>
    <cellStyle name="Followed Hyperlink" xfId="745" builtinId="9" hidden="1"/>
    <cellStyle name="Followed Hyperlink" xfId="751" builtinId="9" hidden="1"/>
    <cellStyle name="Followed Hyperlink" xfId="755" builtinId="9" hidden="1"/>
    <cellStyle name="Followed Hyperlink" xfId="754" builtinId="9" hidden="1"/>
    <cellStyle name="Followed Hyperlink" xfId="748" builtinId="9" hidden="1"/>
    <cellStyle name="Followed Hyperlink" xfId="744" builtinId="9" hidden="1"/>
    <cellStyle name="Followed Hyperlink" xfId="738" builtinId="9" hidden="1"/>
    <cellStyle name="Followed Hyperlink" xfId="728" builtinId="9" hidden="1"/>
    <cellStyle name="Followed Hyperlink" xfId="721" builtinId="9" hidden="1"/>
    <cellStyle name="Followed Hyperlink" xfId="713" builtinId="9" hidden="1"/>
    <cellStyle name="Followed Hyperlink" xfId="709" builtinId="9" hidden="1"/>
    <cellStyle name="Followed Hyperlink" xfId="703" builtinId="9" hidden="1"/>
    <cellStyle name="Followed Hyperlink" xfId="697" builtinId="9" hidden="1"/>
    <cellStyle name="Followed Hyperlink" xfId="693" builtinId="9" hidden="1"/>
    <cellStyle name="Followed Hyperlink" xfId="679" builtinId="9" hidden="1"/>
    <cellStyle name="Followed Hyperlink" xfId="673" builtinId="9" hidden="1"/>
    <cellStyle name="Followed Hyperlink" xfId="687" builtinId="9" hidden="1"/>
    <cellStyle name="Followed Hyperlink" xfId="732" builtinId="9" hidden="1"/>
    <cellStyle name="Followed Hyperlink" xfId="739" builtinId="9" hidden="1"/>
    <cellStyle name="Followed Hyperlink" xfId="694" builtinId="9" hidden="1"/>
    <cellStyle name="Followed Hyperlink" xfId="119" builtinId="9" hidden="1"/>
    <cellStyle name="Followed Hyperlink" xfId="526" builtinId="9" hidden="1"/>
    <cellStyle name="Followed Hyperlink" xfId="520" builtinId="9" hidden="1"/>
    <cellStyle name="Followed Hyperlink" xfId="515" builtinId="9" hidden="1"/>
    <cellStyle name="Followed Hyperlink" xfId="509" builtinId="9" hidden="1"/>
    <cellStyle name="Followed Hyperlink" xfId="504" builtinId="9" hidden="1"/>
    <cellStyle name="Followed Hyperlink" xfId="499" builtinId="9" hidden="1"/>
    <cellStyle name="Followed Hyperlink" xfId="493" builtinId="9" hidden="1"/>
    <cellStyle name="Followed Hyperlink" xfId="488" builtinId="9" hidden="1"/>
    <cellStyle name="Followed Hyperlink" xfId="189" builtinId="9" hidden="1"/>
    <cellStyle name="Followed Hyperlink" xfId="183" builtinId="9" hidden="1"/>
    <cellStyle name="Followed Hyperlink" xfId="178" builtinId="9" hidden="1"/>
    <cellStyle name="Followed Hyperlink" xfId="173" builtinId="9" hidden="1"/>
    <cellStyle name="Followed Hyperlink" xfId="167" builtinId="9" hidden="1"/>
    <cellStyle name="Followed Hyperlink" xfId="157" builtinId="9" hidden="1"/>
    <cellStyle name="Followed Hyperlink" xfId="151" builtinId="9" hidden="1"/>
    <cellStyle name="Followed Hyperlink" xfId="162" builtinId="9" hidden="1"/>
    <cellStyle name="Followed Hyperlink" xfId="136" builtinId="9" hidden="1"/>
    <cellStyle name="Followed Hyperlink" xfId="152" builtinId="9" hidden="1"/>
    <cellStyle name="Followed Hyperlink" xfId="168" builtinId="9" hidden="1"/>
    <cellStyle name="Followed Hyperlink" xfId="184" builtinId="9" hidden="1"/>
    <cellStyle name="Followed Hyperlink" xfId="494" builtinId="9" hidden="1"/>
    <cellStyle name="Followed Hyperlink" xfId="527" builtinId="9" hidden="1"/>
    <cellStyle name="Followed Hyperlink" xfId="532" builtinId="9" hidden="1"/>
    <cellStyle name="Followed Hyperlink" xfId="510" builtinId="9" hidden="1"/>
    <cellStyle name="Followed Hyperlink" xfId="60" builtinId="9" hidden="1"/>
    <cellStyle name="Followed Hyperlink" xfId="104" builtinId="9" hidden="1"/>
    <cellStyle name="Followed Hyperlink" xfId="120" builtinId="9" hidden="1"/>
    <cellStyle name="Followed Hyperlink" xfId="69" builtinId="9" hidden="1"/>
    <cellStyle name="Followed Hyperlink" xfId="65" builtinId="9" hidden="1"/>
    <cellStyle name="Followed Hyperlink" xfId="75" builtinId="9" hidden="1"/>
    <cellStyle name="Good 2" xfId="366" xr:uid="{00000000-0005-0000-0000-0000AE020000}"/>
    <cellStyle name="Heading 1 2" xfId="367" xr:uid="{00000000-0005-0000-0000-0000AF020000}"/>
    <cellStyle name="Heading 2 2" xfId="368" xr:uid="{00000000-0005-0000-0000-0000B0020000}"/>
    <cellStyle name="Heading 3 2" xfId="369" xr:uid="{00000000-0005-0000-0000-0000B1020000}"/>
    <cellStyle name="Heading 4 2" xfId="370" xr:uid="{00000000-0005-0000-0000-0000B2020000}"/>
    <cellStyle name="Hyperlink" xfId="4" builtinId="8" hidden="1"/>
    <cellStyle name="Hyperlink" xfId="2" builtinId="8" hidden="1"/>
    <cellStyle name="Hyperlink" xfId="32" builtinId="8" hidden="1"/>
    <cellStyle name="Hyperlink" xfId="34" builtinId="8" hidden="1"/>
    <cellStyle name="Hyperlink" xfId="18" builtinId="8" hidden="1"/>
    <cellStyle name="Hyperlink" xfId="20" builtinId="8" hidden="1"/>
    <cellStyle name="Hyperlink" xfId="6" builtinId="8" hidden="1"/>
    <cellStyle name="Hyperlink" xfId="16" builtinId="8" hidden="1"/>
    <cellStyle name="Hyperlink" xfId="14" builtinId="8" hidden="1"/>
    <cellStyle name="Hyperlink" xfId="28" builtinId="8" hidden="1"/>
    <cellStyle name="Hyperlink" xfId="30" builtinId="8" hidden="1"/>
    <cellStyle name="Hyperlink" xfId="24" builtinId="8" hidden="1"/>
    <cellStyle name="Hyperlink" xfId="22" builtinId="8" hidden="1"/>
    <cellStyle name="Hyperlink" xfId="8" builtinId="8" hidden="1"/>
    <cellStyle name="Hyperlink" xfId="10" builtinId="8" hidden="1"/>
    <cellStyle name="Hyperlink" xfId="40" builtinId="8" hidden="1"/>
    <cellStyle name="Hyperlink" xfId="12" builtinId="8" hidden="1"/>
    <cellStyle name="Hyperlink" xfId="26" builtinId="8" hidden="1"/>
    <cellStyle name="Hyperlink" xfId="38" builtinId="8" hidden="1"/>
    <cellStyle name="Hyperlink" xfId="36" builtinId="8" hidden="1"/>
    <cellStyle name="Hyperlink" xfId="43" builtinId="8"/>
    <cellStyle name="Input 2" xfId="371" xr:uid="{00000000-0005-0000-0000-0000C8020000}"/>
    <cellStyle name="Insatisfaisant" xfId="372" xr:uid="{00000000-0005-0000-0000-0000C9020000}"/>
    <cellStyle name="Linked Cell 2" xfId="373" xr:uid="{00000000-0005-0000-0000-0000CA020000}"/>
    <cellStyle name="Millares [0]_Feuil1" xfId="374" xr:uid="{00000000-0005-0000-0000-0000CB020000}"/>
    <cellStyle name="Millares_Feuil1" xfId="375" xr:uid="{00000000-0005-0000-0000-0000CC020000}"/>
    <cellStyle name="Milliers [0]_BH-rehab #4" xfId="376" xr:uid="{00000000-0005-0000-0000-0000CD020000}"/>
    <cellStyle name="Milliers 2" xfId="377" xr:uid="{00000000-0005-0000-0000-0000CE020000}"/>
    <cellStyle name="Milliers 2 2" xfId="378" xr:uid="{00000000-0005-0000-0000-0000CF020000}"/>
    <cellStyle name="Milliers 2 2 2" xfId="379" xr:uid="{00000000-0005-0000-0000-0000D0020000}"/>
    <cellStyle name="Milliers 2 3" xfId="380" xr:uid="{00000000-0005-0000-0000-0000D1020000}"/>
    <cellStyle name="Milliers 3" xfId="381" xr:uid="{00000000-0005-0000-0000-0000D2020000}"/>
    <cellStyle name="Milliers 3 2" xfId="382" xr:uid="{00000000-0005-0000-0000-0000D3020000}"/>
    <cellStyle name="Milliers 4" xfId="383" xr:uid="{00000000-0005-0000-0000-0000D4020000}"/>
    <cellStyle name="Milliers_02 - Internal Order Form V3_0 Example" xfId="384" xr:uid="{00000000-0005-0000-0000-0000D5020000}"/>
    <cellStyle name="Moneda [0]_Feuil1" xfId="385" xr:uid="{00000000-0005-0000-0000-0000D6020000}"/>
    <cellStyle name="Moneda_Feuil1" xfId="386" xr:uid="{00000000-0005-0000-0000-0000D7020000}"/>
    <cellStyle name="Monétaire [0]_BH-rehab #4" xfId="387" xr:uid="{00000000-0005-0000-0000-0000D8020000}"/>
    <cellStyle name="Monétaire_BH-rehab #4" xfId="388" xr:uid="{00000000-0005-0000-0000-0000D9020000}"/>
    <cellStyle name="month" xfId="389" xr:uid="{00000000-0005-0000-0000-0000DA020000}"/>
    <cellStyle name="month 2" xfId="390" xr:uid="{00000000-0005-0000-0000-0000DB020000}"/>
    <cellStyle name="month 2 2" xfId="391" xr:uid="{00000000-0005-0000-0000-0000DC020000}"/>
    <cellStyle name="month 3" xfId="392" xr:uid="{00000000-0005-0000-0000-0000DD020000}"/>
    <cellStyle name="Neutral 2" xfId="393" xr:uid="{00000000-0005-0000-0000-0000DE020000}"/>
    <cellStyle name="Neutrale" xfId="394" xr:uid="{00000000-0005-0000-0000-0000DF020000}"/>
    <cellStyle name="Neutre" xfId="395" xr:uid="{00000000-0005-0000-0000-0000E0020000}"/>
    <cellStyle name="Normal" xfId="0" builtinId="0"/>
    <cellStyle name="Normal 10" xfId="396" xr:uid="{00000000-0005-0000-0000-0000E2020000}"/>
    <cellStyle name="Normal 11" xfId="397" xr:uid="{00000000-0005-0000-0000-0000E3020000}"/>
    <cellStyle name="Normal 11 2" xfId="398" xr:uid="{00000000-0005-0000-0000-0000E4020000}"/>
    <cellStyle name="Normal 11 3" xfId="399" xr:uid="{00000000-0005-0000-0000-0000E5020000}"/>
    <cellStyle name="Normal 11 4" xfId="400" xr:uid="{00000000-0005-0000-0000-0000E6020000}"/>
    <cellStyle name="Normal 12" xfId="401" xr:uid="{00000000-0005-0000-0000-0000E7020000}"/>
    <cellStyle name="Normal 13" xfId="402" xr:uid="{00000000-0005-0000-0000-0000E8020000}"/>
    <cellStyle name="Normal 14" xfId="403" xr:uid="{00000000-0005-0000-0000-0000E9020000}"/>
    <cellStyle name="Normal 15" xfId="404" xr:uid="{00000000-0005-0000-0000-0000EA020000}"/>
    <cellStyle name="Normal 2" xfId="45" xr:uid="{00000000-0005-0000-0000-0000EB020000}"/>
    <cellStyle name="Normal 2 2" xfId="405" xr:uid="{00000000-0005-0000-0000-0000EC020000}"/>
    <cellStyle name="Normal 2 2 2" xfId="406" xr:uid="{00000000-0005-0000-0000-0000ED020000}"/>
    <cellStyle name="Normal 2 3" xfId="407" xr:uid="{00000000-0005-0000-0000-0000EE020000}"/>
    <cellStyle name="Normal 2 3 2" xfId="408" xr:uid="{00000000-0005-0000-0000-0000EF020000}"/>
    <cellStyle name="Normal 2 4" xfId="409" xr:uid="{00000000-0005-0000-0000-0000F0020000}"/>
    <cellStyle name="Normal 2 5" xfId="410" xr:uid="{00000000-0005-0000-0000-0000F1020000}"/>
    <cellStyle name="Normal 2 6" xfId="411" xr:uid="{00000000-0005-0000-0000-0000F2020000}"/>
    <cellStyle name="Normal 2 6 2" xfId="412" xr:uid="{00000000-0005-0000-0000-0000F3020000}"/>
    <cellStyle name="Normal 2_Donor Report" xfId="413" xr:uid="{00000000-0005-0000-0000-0000F4020000}"/>
    <cellStyle name="Normal 3" xfId="46" xr:uid="{00000000-0005-0000-0000-0000F5020000}"/>
    <cellStyle name="Normal 3 2" xfId="414" xr:uid="{00000000-0005-0000-0000-0000F6020000}"/>
    <cellStyle name="Normal 3 2 2" xfId="415" xr:uid="{00000000-0005-0000-0000-0000F7020000}"/>
    <cellStyle name="Normal 3 3" xfId="416" xr:uid="{00000000-0005-0000-0000-0000F8020000}"/>
    <cellStyle name="Normal 3 4" xfId="417" xr:uid="{00000000-0005-0000-0000-0000F9020000}"/>
    <cellStyle name="Normal 3 5" xfId="418" xr:uid="{00000000-0005-0000-0000-0000FA020000}"/>
    <cellStyle name="Normal 3 6" xfId="419" xr:uid="{00000000-0005-0000-0000-0000FB020000}"/>
    <cellStyle name="Normal 3 7" xfId="420" xr:uid="{00000000-0005-0000-0000-0000FC020000}"/>
    <cellStyle name="Normal 3 8" xfId="421" xr:uid="{00000000-0005-0000-0000-0000FD020000}"/>
    <cellStyle name="Normal 4" xfId="422" xr:uid="{00000000-0005-0000-0000-0000FE020000}"/>
    <cellStyle name="Normal 4 2" xfId="423" xr:uid="{00000000-0005-0000-0000-0000FF020000}"/>
    <cellStyle name="Normal 4_AURORE KV - BFU - 21JUIN 2010" xfId="424" xr:uid="{00000000-0005-0000-0000-000000030000}"/>
    <cellStyle name="Normal 5" xfId="425" xr:uid="{00000000-0005-0000-0000-000001030000}"/>
    <cellStyle name="Normal 5 2" xfId="426" xr:uid="{00000000-0005-0000-0000-000002030000}"/>
    <cellStyle name="Normal 5 2 2" xfId="427" xr:uid="{00000000-0005-0000-0000-000003030000}"/>
    <cellStyle name="Normal 5 3" xfId="428" xr:uid="{00000000-0005-0000-0000-000004030000}"/>
    <cellStyle name="Normal 5_AURORE KV - BFU - 21JUIN 2010" xfId="429" xr:uid="{00000000-0005-0000-0000-000005030000}"/>
    <cellStyle name="Normal 6" xfId="430" xr:uid="{00000000-0005-0000-0000-000006030000}"/>
    <cellStyle name="Normal 6 2" xfId="431" xr:uid="{00000000-0005-0000-0000-000007030000}"/>
    <cellStyle name="Normal 7" xfId="432" xr:uid="{00000000-0005-0000-0000-000008030000}"/>
    <cellStyle name="Normal 8" xfId="433" xr:uid="{00000000-0005-0000-0000-000009030000}"/>
    <cellStyle name="Normal 8 2" xfId="434" xr:uid="{00000000-0005-0000-0000-00000A030000}"/>
    <cellStyle name="Normal 9" xfId="435" xr:uid="{00000000-0005-0000-0000-00000B030000}"/>
    <cellStyle name="Nota" xfId="436" xr:uid="{00000000-0005-0000-0000-00000C030000}"/>
    <cellStyle name="Note 2" xfId="437" xr:uid="{00000000-0005-0000-0000-00000D030000}"/>
    <cellStyle name="Note 3" xfId="438" xr:uid="{00000000-0005-0000-0000-00000E030000}"/>
    <cellStyle name="Output 2" xfId="439" xr:uid="{00000000-0005-0000-0000-00000F030000}"/>
    <cellStyle name="Percent" xfId="42" builtinId="5"/>
    <cellStyle name="Percent 2" xfId="47" xr:uid="{00000000-0005-0000-0000-000011030000}"/>
    <cellStyle name="Percent 2 2" xfId="440" xr:uid="{00000000-0005-0000-0000-000012030000}"/>
    <cellStyle name="Percent 2 2 2" xfId="441" xr:uid="{00000000-0005-0000-0000-000013030000}"/>
    <cellStyle name="Percent 2 3" xfId="442" xr:uid="{00000000-0005-0000-0000-000014030000}"/>
    <cellStyle name="Percent 3" xfId="443" xr:uid="{00000000-0005-0000-0000-000015030000}"/>
    <cellStyle name="Percent 3 2" xfId="444" xr:uid="{00000000-0005-0000-0000-000016030000}"/>
    <cellStyle name="Percent 3 3" xfId="445" xr:uid="{00000000-0005-0000-0000-000017030000}"/>
    <cellStyle name="Percent 4" xfId="446" xr:uid="{00000000-0005-0000-0000-000018030000}"/>
    <cellStyle name="Percent 4 2" xfId="447" xr:uid="{00000000-0005-0000-0000-000019030000}"/>
    <cellStyle name="Percent 5" xfId="677" xr:uid="{00000000-0005-0000-0000-00001A030000}"/>
    <cellStyle name="Percent 6" xfId="682" xr:uid="{00000000-0005-0000-0000-00001B030000}"/>
    <cellStyle name="Percent 7" xfId="717" xr:uid="{00000000-0005-0000-0000-00001C030000}"/>
    <cellStyle name="Pourcentage 2" xfId="448" xr:uid="{00000000-0005-0000-0000-00001D030000}"/>
    <cellStyle name="Pourcentage 2 2" xfId="449" xr:uid="{00000000-0005-0000-0000-00001E030000}"/>
    <cellStyle name="Pourcentage 3" xfId="450" xr:uid="{00000000-0005-0000-0000-00001F030000}"/>
    <cellStyle name="Pourcentage 3 2" xfId="451" xr:uid="{00000000-0005-0000-0000-000020030000}"/>
    <cellStyle name="Pourcentage 4" xfId="452" xr:uid="{00000000-0005-0000-0000-000021030000}"/>
    <cellStyle name="Pourcentage_Orderfollow" xfId="453" xr:uid="{00000000-0005-0000-0000-000022030000}"/>
    <cellStyle name="Red 2 Dec" xfId="454" xr:uid="{00000000-0005-0000-0000-000023030000}"/>
    <cellStyle name="Satisfaisant" xfId="455" xr:uid="{00000000-0005-0000-0000-000024030000}"/>
    <cellStyle name="Sortie" xfId="456" xr:uid="{00000000-0005-0000-0000-000025030000}"/>
    <cellStyle name="Sortie 2" xfId="457" xr:uid="{00000000-0005-0000-0000-000026030000}"/>
    <cellStyle name="Sortie 2 2" xfId="458" xr:uid="{00000000-0005-0000-0000-000027030000}"/>
    <cellStyle name="Sortie 3" xfId="459" xr:uid="{00000000-0005-0000-0000-000028030000}"/>
    <cellStyle name="Sortie 3 2" xfId="460" xr:uid="{00000000-0005-0000-0000-000029030000}"/>
    <cellStyle name="Sortie 4" xfId="461" xr:uid="{00000000-0005-0000-0000-00002A030000}"/>
    <cellStyle name="Sortie 4 2" xfId="462" xr:uid="{00000000-0005-0000-0000-00002B030000}"/>
    <cellStyle name="Sortie 5" xfId="463" xr:uid="{00000000-0005-0000-0000-00002C030000}"/>
    <cellStyle name="Standard Number" xfId="464" xr:uid="{00000000-0005-0000-0000-00002D030000}"/>
    <cellStyle name="Testo avviso" xfId="465" xr:uid="{00000000-0005-0000-0000-00002E030000}"/>
    <cellStyle name="Testo descrittivo" xfId="466" xr:uid="{00000000-0005-0000-0000-00002F030000}"/>
    <cellStyle name="Texte explicatif" xfId="467" xr:uid="{00000000-0005-0000-0000-000030030000}"/>
    <cellStyle name="Title 2" xfId="468" xr:uid="{00000000-0005-0000-0000-000031030000}"/>
    <cellStyle name="Titolo" xfId="469" xr:uid="{00000000-0005-0000-0000-000032030000}"/>
    <cellStyle name="Titolo 1" xfId="470" xr:uid="{00000000-0005-0000-0000-000033030000}"/>
    <cellStyle name="Titolo 2" xfId="471" xr:uid="{00000000-0005-0000-0000-000034030000}"/>
    <cellStyle name="Titolo 3" xfId="472" xr:uid="{00000000-0005-0000-0000-000035030000}"/>
    <cellStyle name="Titolo 4" xfId="473" xr:uid="{00000000-0005-0000-0000-000036030000}"/>
    <cellStyle name="Titre" xfId="474" xr:uid="{00000000-0005-0000-0000-000037030000}"/>
    <cellStyle name="Titre 1" xfId="475" xr:uid="{00000000-0005-0000-0000-000038030000}"/>
    <cellStyle name="Titre 2" xfId="476" xr:uid="{00000000-0005-0000-0000-000039030000}"/>
    <cellStyle name="Titre 3" xfId="477" xr:uid="{00000000-0005-0000-0000-00003A030000}"/>
    <cellStyle name="Titre 4" xfId="478" xr:uid="{00000000-0005-0000-0000-00003B030000}"/>
    <cellStyle name="Total 2" xfId="479" xr:uid="{00000000-0005-0000-0000-00003C030000}"/>
    <cellStyle name="Total 3" xfId="480" xr:uid="{00000000-0005-0000-0000-00003D030000}"/>
    <cellStyle name="Totale" xfId="481" xr:uid="{00000000-0005-0000-0000-00003E030000}"/>
    <cellStyle name="Valore non valido" xfId="482" xr:uid="{00000000-0005-0000-0000-00003F030000}"/>
    <cellStyle name="Valore valido" xfId="483" xr:uid="{00000000-0005-0000-0000-000040030000}"/>
    <cellStyle name="Vérification" xfId="484" xr:uid="{00000000-0005-0000-0000-000041030000}"/>
    <cellStyle name="Warning Text 2" xfId="485" xr:uid="{00000000-0005-0000-0000-000042030000}"/>
    <cellStyle name="Обычный_Russia-May 2000" xfId="486" xr:uid="{00000000-0005-0000-0000-00004303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43541</xdr:colOff>
      <xdr:row>0</xdr:row>
      <xdr:rowOff>48986</xdr:rowOff>
    </xdr:from>
    <xdr:to>
      <xdr:col>0</xdr:col>
      <xdr:colOff>1496000</xdr:colOff>
      <xdr:row>0</xdr:row>
      <xdr:rowOff>1513043</xdr:rowOff>
    </xdr:to>
    <xdr:pic>
      <xdr:nvPicPr>
        <xdr:cNvPr id="3" name="Picture 2">
          <a:extLst>
            <a:ext uri="{FF2B5EF4-FFF2-40B4-BE49-F238E27FC236}">
              <a16:creationId xmlns:a16="http://schemas.microsoft.com/office/drawing/2014/main" id="{0CF5886C-64E3-4348-7404-1F6A3731F615}"/>
            </a:ext>
          </a:extLst>
        </xdr:cNvPr>
        <xdr:cNvPicPr>
          <a:picLocks noChangeAspect="1"/>
        </xdr:cNvPicPr>
      </xdr:nvPicPr>
      <xdr:blipFill>
        <a:blip xmlns:r="http://schemas.openxmlformats.org/officeDocument/2006/relationships" r:embed="rId1"/>
        <a:stretch>
          <a:fillRect/>
        </a:stretch>
      </xdr:blipFill>
      <xdr:spPr>
        <a:xfrm>
          <a:off x="43541" y="48986"/>
          <a:ext cx="1448376" cy="1468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13608</xdr:rowOff>
    </xdr:from>
    <xdr:to>
      <xdr:col>2</xdr:col>
      <xdr:colOff>60447</xdr:colOff>
      <xdr:row>0</xdr:row>
      <xdr:rowOff>1476304</xdr:rowOff>
    </xdr:to>
    <xdr:pic>
      <xdr:nvPicPr>
        <xdr:cNvPr id="3" name="Picture 2">
          <a:extLst>
            <a:ext uri="{FF2B5EF4-FFF2-40B4-BE49-F238E27FC236}">
              <a16:creationId xmlns:a16="http://schemas.microsoft.com/office/drawing/2014/main" id="{BAEA899C-2B17-4449-9ACB-09D721A84A40}"/>
            </a:ext>
          </a:extLst>
        </xdr:cNvPr>
        <xdr:cNvPicPr>
          <a:picLocks noChangeAspect="1"/>
        </xdr:cNvPicPr>
      </xdr:nvPicPr>
      <xdr:blipFill>
        <a:blip xmlns:r="http://schemas.openxmlformats.org/officeDocument/2006/relationships" r:embed="rId1"/>
        <a:stretch>
          <a:fillRect/>
        </a:stretch>
      </xdr:blipFill>
      <xdr:spPr>
        <a:xfrm>
          <a:off x="142875" y="13608"/>
          <a:ext cx="1455180" cy="14626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10886</xdr:colOff>
      <xdr:row>0</xdr:row>
      <xdr:rowOff>16328</xdr:rowOff>
    </xdr:from>
    <xdr:to>
      <xdr:col>0</xdr:col>
      <xdr:colOff>1463345</xdr:colOff>
      <xdr:row>0</xdr:row>
      <xdr:rowOff>1479024</xdr:rowOff>
    </xdr:to>
    <xdr:pic>
      <xdr:nvPicPr>
        <xdr:cNvPr id="2" name="Picture 1">
          <a:extLst>
            <a:ext uri="{FF2B5EF4-FFF2-40B4-BE49-F238E27FC236}">
              <a16:creationId xmlns:a16="http://schemas.microsoft.com/office/drawing/2014/main" id="{CD331DE0-DBAC-4A2C-9BD0-E9AA816E1B0A}"/>
            </a:ext>
          </a:extLst>
        </xdr:cNvPr>
        <xdr:cNvPicPr>
          <a:picLocks noChangeAspect="1"/>
        </xdr:cNvPicPr>
      </xdr:nvPicPr>
      <xdr:blipFill>
        <a:blip xmlns:r="http://schemas.openxmlformats.org/officeDocument/2006/relationships" r:embed="rId1"/>
        <a:stretch>
          <a:fillRect/>
        </a:stretch>
      </xdr:blipFill>
      <xdr:spPr>
        <a:xfrm>
          <a:off x="10886" y="16328"/>
          <a:ext cx="1452459" cy="14626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129845</xdr:colOff>
      <xdr:row>0</xdr:row>
      <xdr:rowOff>1461335</xdr:rowOff>
    </xdr:to>
    <xdr:pic>
      <xdr:nvPicPr>
        <xdr:cNvPr id="2" name="Picture 1">
          <a:extLst>
            <a:ext uri="{FF2B5EF4-FFF2-40B4-BE49-F238E27FC236}">
              <a16:creationId xmlns:a16="http://schemas.microsoft.com/office/drawing/2014/main" id="{55D1A6D9-52B9-4AEA-BF3B-EEB9DD69009E}"/>
            </a:ext>
          </a:extLst>
        </xdr:cNvPr>
        <xdr:cNvPicPr>
          <a:picLocks noChangeAspect="1"/>
        </xdr:cNvPicPr>
      </xdr:nvPicPr>
      <xdr:blipFill>
        <a:blip xmlns:r="http://schemas.openxmlformats.org/officeDocument/2006/relationships" r:embed="rId1"/>
        <a:stretch>
          <a:fillRect/>
        </a:stretch>
      </xdr:blipFill>
      <xdr:spPr>
        <a:xfrm>
          <a:off x="0" y="0"/>
          <a:ext cx="1452459" cy="14613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1452459</xdr:colOff>
      <xdr:row>0</xdr:row>
      <xdr:rowOff>1461335</xdr:rowOff>
    </xdr:to>
    <xdr:pic>
      <xdr:nvPicPr>
        <xdr:cNvPr id="2" name="Picture 1">
          <a:extLst>
            <a:ext uri="{FF2B5EF4-FFF2-40B4-BE49-F238E27FC236}">
              <a16:creationId xmlns:a16="http://schemas.microsoft.com/office/drawing/2014/main" id="{973020C7-051B-406C-9B05-DFD19D91920E}"/>
            </a:ext>
          </a:extLst>
        </xdr:cNvPr>
        <xdr:cNvPicPr>
          <a:picLocks noChangeAspect="1"/>
        </xdr:cNvPicPr>
      </xdr:nvPicPr>
      <xdr:blipFill>
        <a:blip xmlns:r="http://schemas.openxmlformats.org/officeDocument/2006/relationships" r:embed="rId1"/>
        <a:stretch>
          <a:fillRect/>
        </a:stretch>
      </xdr:blipFill>
      <xdr:spPr>
        <a:xfrm>
          <a:off x="0" y="0"/>
          <a:ext cx="1452459" cy="14613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1452459</xdr:colOff>
      <xdr:row>0</xdr:row>
      <xdr:rowOff>1461335</xdr:rowOff>
    </xdr:to>
    <xdr:pic>
      <xdr:nvPicPr>
        <xdr:cNvPr id="2" name="Picture 1">
          <a:extLst>
            <a:ext uri="{FF2B5EF4-FFF2-40B4-BE49-F238E27FC236}">
              <a16:creationId xmlns:a16="http://schemas.microsoft.com/office/drawing/2014/main" id="{00888732-746D-46B5-9276-EFB3DCD6A5CC}"/>
            </a:ext>
          </a:extLst>
        </xdr:cNvPr>
        <xdr:cNvPicPr>
          <a:picLocks noChangeAspect="1"/>
        </xdr:cNvPicPr>
      </xdr:nvPicPr>
      <xdr:blipFill>
        <a:blip xmlns:r="http://schemas.openxmlformats.org/officeDocument/2006/relationships" r:embed="rId1"/>
        <a:stretch>
          <a:fillRect/>
        </a:stretch>
      </xdr:blipFill>
      <xdr:spPr>
        <a:xfrm>
          <a:off x="0" y="0"/>
          <a:ext cx="1452459" cy="146133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1452459</xdr:colOff>
      <xdr:row>0</xdr:row>
      <xdr:rowOff>1461335</xdr:rowOff>
    </xdr:to>
    <xdr:pic>
      <xdr:nvPicPr>
        <xdr:cNvPr id="2" name="Picture 1">
          <a:extLst>
            <a:ext uri="{FF2B5EF4-FFF2-40B4-BE49-F238E27FC236}">
              <a16:creationId xmlns:a16="http://schemas.microsoft.com/office/drawing/2014/main" id="{FD28E4BA-3458-4502-8ECA-6445E022C498}"/>
            </a:ext>
          </a:extLst>
        </xdr:cNvPr>
        <xdr:cNvPicPr>
          <a:picLocks noChangeAspect="1"/>
        </xdr:cNvPicPr>
      </xdr:nvPicPr>
      <xdr:blipFill>
        <a:blip xmlns:r="http://schemas.openxmlformats.org/officeDocument/2006/relationships" r:embed="rId1"/>
        <a:stretch>
          <a:fillRect/>
        </a:stretch>
      </xdr:blipFill>
      <xdr:spPr>
        <a:xfrm>
          <a:off x="0" y="0"/>
          <a:ext cx="1452459" cy="14613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17" Type="http://schemas.openxmlformats.org/officeDocument/2006/relationships/hyperlink" Target="javascript:sym('NGA005020')" TargetMode="External"/><Relationship Id="rId671" Type="http://schemas.openxmlformats.org/officeDocument/2006/relationships/hyperlink" Target="javascript:sym('NGA031007')" TargetMode="External"/><Relationship Id="rId769" Type="http://schemas.openxmlformats.org/officeDocument/2006/relationships/hyperlink" Target="javascript:sym('NGA035005')" TargetMode="External"/><Relationship Id="rId21" Type="http://schemas.openxmlformats.org/officeDocument/2006/relationships/hyperlink" Target="javascript:sym('NGA002')" TargetMode="External"/><Relationship Id="rId324" Type="http://schemas.openxmlformats.org/officeDocument/2006/relationships/hyperlink" Target="javascript:sym('NGA017013')" TargetMode="External"/><Relationship Id="rId531" Type="http://schemas.openxmlformats.org/officeDocument/2006/relationships/hyperlink" Target="javascript:sym('NGA024016')" TargetMode="External"/><Relationship Id="rId629" Type="http://schemas.openxmlformats.org/officeDocument/2006/relationships/hyperlink" Target="javascript:sym('NGA029015')" TargetMode="External"/><Relationship Id="rId170" Type="http://schemas.openxmlformats.org/officeDocument/2006/relationships/hyperlink" Target="javascript:sym('NGA008019')" TargetMode="External"/><Relationship Id="rId268" Type="http://schemas.openxmlformats.org/officeDocument/2006/relationships/hyperlink" Target="javascript:sym('NGA013011')" TargetMode="External"/><Relationship Id="rId475" Type="http://schemas.openxmlformats.org/officeDocument/2006/relationships/hyperlink" Target="javascript:sym('NGA022004')" TargetMode="External"/><Relationship Id="rId682" Type="http://schemas.openxmlformats.org/officeDocument/2006/relationships/hyperlink" Target="javascript:sym('NGA031018')" TargetMode="External"/><Relationship Id="rId32" Type="http://schemas.openxmlformats.org/officeDocument/2006/relationships/hyperlink" Target="javascript:sym('NGA002011')" TargetMode="External"/><Relationship Id="rId128" Type="http://schemas.openxmlformats.org/officeDocument/2006/relationships/hyperlink" Target="javascript:sym('NGA007001')" TargetMode="External"/><Relationship Id="rId335" Type="http://schemas.openxmlformats.org/officeDocument/2006/relationships/hyperlink" Target="javascript:sym('NGA017026')" TargetMode="External"/><Relationship Id="rId542" Type="http://schemas.openxmlformats.org/officeDocument/2006/relationships/hyperlink" Target="javascript:sym('NGA025010')" TargetMode="External"/><Relationship Id="rId181" Type="http://schemas.openxmlformats.org/officeDocument/2006/relationships/hyperlink" Target="javascript:sym('NGA009002')" TargetMode="External"/><Relationship Id="rId402" Type="http://schemas.openxmlformats.org/officeDocument/2006/relationships/hyperlink" Target="javascript:sym('NGA020011')" TargetMode="External"/><Relationship Id="rId279" Type="http://schemas.openxmlformats.org/officeDocument/2006/relationships/hyperlink" Target="javascript:sym('NGA014005')" TargetMode="External"/><Relationship Id="rId486" Type="http://schemas.openxmlformats.org/officeDocument/2006/relationships/hyperlink" Target="javascript:sym('NGA022015')" TargetMode="External"/><Relationship Id="rId693" Type="http://schemas.openxmlformats.org/officeDocument/2006/relationships/hyperlink" Target="javascript:sym('NGA031029')" TargetMode="External"/><Relationship Id="rId707" Type="http://schemas.openxmlformats.org/officeDocument/2006/relationships/hyperlink" Target="javascript:sym('NGA032009')" TargetMode="External"/><Relationship Id="rId43" Type="http://schemas.openxmlformats.org/officeDocument/2006/relationships/hyperlink" Target="javascript:sym('NGA003')" TargetMode="External"/><Relationship Id="rId139" Type="http://schemas.openxmlformats.org/officeDocument/2006/relationships/hyperlink" Target="javascript:sym('NGA007012')" TargetMode="External"/><Relationship Id="rId346" Type="http://schemas.openxmlformats.org/officeDocument/2006/relationships/hyperlink" Target="javascript:sym('NGA018007')" TargetMode="External"/><Relationship Id="rId553" Type="http://schemas.openxmlformats.org/officeDocument/2006/relationships/hyperlink" Target="javascript:sym('NGA026')" TargetMode="External"/><Relationship Id="rId760" Type="http://schemas.openxmlformats.org/officeDocument/2006/relationships/hyperlink" Target="javascript:sym('NGA034020')" TargetMode="External"/><Relationship Id="rId85" Type="http://schemas.openxmlformats.org/officeDocument/2006/relationships/hyperlink" Target="javascript:sym('NGA004010')" TargetMode="External"/><Relationship Id="rId150" Type="http://schemas.openxmlformats.org/officeDocument/2006/relationships/hyperlink" Target="javascript:sym('NGA007023')" TargetMode="External"/><Relationship Id="rId192" Type="http://schemas.openxmlformats.org/officeDocument/2006/relationships/hyperlink" Target="javascript:sym('NGA009013')" TargetMode="External"/><Relationship Id="rId206" Type="http://schemas.openxmlformats.org/officeDocument/2006/relationships/hyperlink" Target="javascript:sym('NGA010008')" TargetMode="External"/><Relationship Id="rId413" Type="http://schemas.openxmlformats.org/officeDocument/2006/relationships/hyperlink" Target="javascript:sym('NGA020022')" TargetMode="External"/><Relationship Id="rId595" Type="http://schemas.openxmlformats.org/officeDocument/2006/relationships/hyperlink" Target="javascript:sym('NGA028002')" TargetMode="External"/><Relationship Id="rId248" Type="http://schemas.openxmlformats.org/officeDocument/2006/relationships/hyperlink" Target="javascript:sym('NGA012010')" TargetMode="External"/><Relationship Id="rId455" Type="http://schemas.openxmlformats.org/officeDocument/2006/relationships/hyperlink" Target="javascript:sym('NGA021019')" TargetMode="External"/><Relationship Id="rId497" Type="http://schemas.openxmlformats.org/officeDocument/2006/relationships/hyperlink" Target="javascript:sym('NGA023004')" TargetMode="External"/><Relationship Id="rId620" Type="http://schemas.openxmlformats.org/officeDocument/2006/relationships/hyperlink" Target="javascript:sym('NGA029006')" TargetMode="External"/><Relationship Id="rId662" Type="http://schemas.openxmlformats.org/officeDocument/2006/relationships/hyperlink" Target="javascript:sym('NGA030029')" TargetMode="External"/><Relationship Id="rId718" Type="http://schemas.openxmlformats.org/officeDocument/2006/relationships/hyperlink" Target="javascript:sym('NGA033002')" TargetMode="External"/><Relationship Id="rId12" Type="http://schemas.openxmlformats.org/officeDocument/2006/relationships/hyperlink" Target="javascript:sym('NGA001009')" TargetMode="External"/><Relationship Id="rId108" Type="http://schemas.openxmlformats.org/officeDocument/2006/relationships/hyperlink" Target="javascript:sym('NGA005011')" TargetMode="External"/><Relationship Id="rId315" Type="http://schemas.openxmlformats.org/officeDocument/2006/relationships/hyperlink" Target="javascript:sym('NGA017004')" TargetMode="External"/><Relationship Id="rId357" Type="http://schemas.openxmlformats.org/officeDocument/2006/relationships/hyperlink" Target="javascript:sym('NGA018018')" TargetMode="External"/><Relationship Id="rId522" Type="http://schemas.openxmlformats.org/officeDocument/2006/relationships/hyperlink" Target="javascript:sym('NGA024007')" TargetMode="External"/><Relationship Id="rId54" Type="http://schemas.openxmlformats.org/officeDocument/2006/relationships/hyperlink" Target="javascript:sym('NGA003011')" TargetMode="External"/><Relationship Id="rId96" Type="http://schemas.openxmlformats.org/officeDocument/2006/relationships/hyperlink" Target="javascript:sym('NGA004021')" TargetMode="External"/><Relationship Id="rId161" Type="http://schemas.openxmlformats.org/officeDocument/2006/relationships/hyperlink" Target="javascript:sym('NGA008010')" TargetMode="External"/><Relationship Id="rId217" Type="http://schemas.openxmlformats.org/officeDocument/2006/relationships/hyperlink" Target="javascript:sym('NGA010019')" TargetMode="External"/><Relationship Id="rId399" Type="http://schemas.openxmlformats.org/officeDocument/2006/relationships/hyperlink" Target="javascript:sym('NGA020008')" TargetMode="External"/><Relationship Id="rId564" Type="http://schemas.openxmlformats.org/officeDocument/2006/relationships/hyperlink" Target="javascript:sym('NGA026011')" TargetMode="External"/><Relationship Id="rId771" Type="http://schemas.openxmlformats.org/officeDocument/2006/relationships/hyperlink" Target="javascript:sym('NGA035007')" TargetMode="External"/><Relationship Id="rId259" Type="http://schemas.openxmlformats.org/officeDocument/2006/relationships/hyperlink" Target="javascript:sym('NGA013002')" TargetMode="External"/><Relationship Id="rId424" Type="http://schemas.openxmlformats.org/officeDocument/2006/relationships/hyperlink" Target="javascript:sym('NGA020033')" TargetMode="External"/><Relationship Id="rId466" Type="http://schemas.openxmlformats.org/officeDocument/2006/relationships/hyperlink" Target="javascript:sym('NGA021030')" TargetMode="External"/><Relationship Id="rId631" Type="http://schemas.openxmlformats.org/officeDocument/2006/relationships/hyperlink" Target="javascript:sym('NGA029017')" TargetMode="External"/><Relationship Id="rId673" Type="http://schemas.openxmlformats.org/officeDocument/2006/relationships/hyperlink" Target="javascript:sym('NGA031009')" TargetMode="External"/><Relationship Id="rId729" Type="http://schemas.openxmlformats.org/officeDocument/2006/relationships/hyperlink" Target="javascript:sym('NGA033013')" TargetMode="External"/><Relationship Id="rId23" Type="http://schemas.openxmlformats.org/officeDocument/2006/relationships/hyperlink" Target="javascript:sym('NGA002002')" TargetMode="External"/><Relationship Id="rId119" Type="http://schemas.openxmlformats.org/officeDocument/2006/relationships/hyperlink" Target="javascript:sym('NGA006001')" TargetMode="External"/><Relationship Id="rId270" Type="http://schemas.openxmlformats.org/officeDocument/2006/relationships/hyperlink" Target="javascript:sym('NGA013013')" TargetMode="External"/><Relationship Id="rId326" Type="http://schemas.openxmlformats.org/officeDocument/2006/relationships/hyperlink" Target="javascript:sym('NGA017015')" TargetMode="External"/><Relationship Id="rId533" Type="http://schemas.openxmlformats.org/officeDocument/2006/relationships/hyperlink" Target="javascript:sym('NGA025001')" TargetMode="External"/><Relationship Id="rId65" Type="http://schemas.openxmlformats.org/officeDocument/2006/relationships/hyperlink" Target="javascript:sym('NGA003022')" TargetMode="External"/><Relationship Id="rId130" Type="http://schemas.openxmlformats.org/officeDocument/2006/relationships/hyperlink" Target="javascript:sym('NGA007003')" TargetMode="External"/><Relationship Id="rId368" Type="http://schemas.openxmlformats.org/officeDocument/2006/relationships/hyperlink" Target="javascript:sym('NGA019001')" TargetMode="External"/><Relationship Id="rId575" Type="http://schemas.openxmlformats.org/officeDocument/2006/relationships/hyperlink" Target="javascript:sym('NGA027008')" TargetMode="External"/><Relationship Id="rId740" Type="http://schemas.openxmlformats.org/officeDocument/2006/relationships/hyperlink" Target="javascript:sym('NGA034')" TargetMode="External"/><Relationship Id="rId782" Type="http://schemas.openxmlformats.org/officeDocument/2006/relationships/hyperlink" Target="javascript:sym('NGA036001')" TargetMode="External"/><Relationship Id="rId172" Type="http://schemas.openxmlformats.org/officeDocument/2006/relationships/hyperlink" Target="javascript:sym('NGA008021')" TargetMode="External"/><Relationship Id="rId228" Type="http://schemas.openxmlformats.org/officeDocument/2006/relationships/hyperlink" Target="javascript:sym('NGA011004')" TargetMode="External"/><Relationship Id="rId435" Type="http://schemas.openxmlformats.org/officeDocument/2006/relationships/hyperlink" Target="javascript:sym('NGA020044')" TargetMode="External"/><Relationship Id="rId477" Type="http://schemas.openxmlformats.org/officeDocument/2006/relationships/hyperlink" Target="javascript:sym('NGA022006')" TargetMode="External"/><Relationship Id="rId600" Type="http://schemas.openxmlformats.org/officeDocument/2006/relationships/hyperlink" Target="javascript:sym('NGA028007')" TargetMode="External"/><Relationship Id="rId642" Type="http://schemas.openxmlformats.org/officeDocument/2006/relationships/hyperlink" Target="javascript:sym('NGA030009')" TargetMode="External"/><Relationship Id="rId684" Type="http://schemas.openxmlformats.org/officeDocument/2006/relationships/hyperlink" Target="javascript:sym('NGA031020')" TargetMode="External"/><Relationship Id="rId281" Type="http://schemas.openxmlformats.org/officeDocument/2006/relationships/hyperlink" Target="javascript:sym('NGA014007')" TargetMode="External"/><Relationship Id="rId337" Type="http://schemas.openxmlformats.org/officeDocument/2006/relationships/hyperlink" Target="javascript:sym('NGA017025')" TargetMode="External"/><Relationship Id="rId502" Type="http://schemas.openxmlformats.org/officeDocument/2006/relationships/hyperlink" Target="javascript:sym('NGA023009')" TargetMode="External"/><Relationship Id="rId34" Type="http://schemas.openxmlformats.org/officeDocument/2006/relationships/hyperlink" Target="javascript:sym('NGA002013')" TargetMode="External"/><Relationship Id="rId76" Type="http://schemas.openxmlformats.org/officeDocument/2006/relationships/hyperlink" Target="javascript:sym('NGA004001')" TargetMode="External"/><Relationship Id="rId141" Type="http://schemas.openxmlformats.org/officeDocument/2006/relationships/hyperlink" Target="javascript:sym('NGA007014')" TargetMode="External"/><Relationship Id="rId379" Type="http://schemas.openxmlformats.org/officeDocument/2006/relationships/hyperlink" Target="javascript:sym('NGA019012')" TargetMode="External"/><Relationship Id="rId544" Type="http://schemas.openxmlformats.org/officeDocument/2006/relationships/hyperlink" Target="javascript:sym('NGA025012')" TargetMode="External"/><Relationship Id="rId586" Type="http://schemas.openxmlformats.org/officeDocument/2006/relationships/hyperlink" Target="javascript:sym('NGA027019')" TargetMode="External"/><Relationship Id="rId751" Type="http://schemas.openxmlformats.org/officeDocument/2006/relationships/hyperlink" Target="javascript:sym('NGA034011')" TargetMode="External"/><Relationship Id="rId793" Type="http://schemas.openxmlformats.org/officeDocument/2006/relationships/hyperlink" Target="javascript:sym('NGA036012')" TargetMode="External"/><Relationship Id="rId807" Type="http://schemas.openxmlformats.org/officeDocument/2006/relationships/hyperlink" Target="javascript:sym('NGA037008')" TargetMode="External"/><Relationship Id="rId7" Type="http://schemas.openxmlformats.org/officeDocument/2006/relationships/hyperlink" Target="javascript:sym('NGA001004')" TargetMode="External"/><Relationship Id="rId183" Type="http://schemas.openxmlformats.org/officeDocument/2006/relationships/hyperlink" Target="javascript:sym('NGA009004')" TargetMode="External"/><Relationship Id="rId239" Type="http://schemas.openxmlformats.org/officeDocument/2006/relationships/hyperlink" Target="javascript:sym('NGA012001')" TargetMode="External"/><Relationship Id="rId390" Type="http://schemas.openxmlformats.org/officeDocument/2006/relationships/hyperlink" Target="javascript:sym('NGA019023')" TargetMode="External"/><Relationship Id="rId404" Type="http://schemas.openxmlformats.org/officeDocument/2006/relationships/hyperlink" Target="javascript:sym('NGA020013')" TargetMode="External"/><Relationship Id="rId446" Type="http://schemas.openxmlformats.org/officeDocument/2006/relationships/hyperlink" Target="javascript:sym('NGA021010')" TargetMode="External"/><Relationship Id="rId611" Type="http://schemas.openxmlformats.org/officeDocument/2006/relationships/hyperlink" Target="javascript:sym('NGA028018')" TargetMode="External"/><Relationship Id="rId653" Type="http://schemas.openxmlformats.org/officeDocument/2006/relationships/hyperlink" Target="javascript:sym('NGA030020')" TargetMode="External"/><Relationship Id="rId250" Type="http://schemas.openxmlformats.org/officeDocument/2006/relationships/hyperlink" Target="javascript:sym('NGA012012')" TargetMode="External"/><Relationship Id="rId292" Type="http://schemas.openxmlformats.org/officeDocument/2006/relationships/hyperlink" Target="javascript:sym('NGA015')" TargetMode="External"/><Relationship Id="rId306" Type="http://schemas.openxmlformats.org/officeDocument/2006/relationships/hyperlink" Target="javascript:sym('NGA016007')" TargetMode="External"/><Relationship Id="rId488" Type="http://schemas.openxmlformats.org/officeDocument/2006/relationships/hyperlink" Target="javascript:sym('NGA022017')" TargetMode="External"/><Relationship Id="rId695" Type="http://schemas.openxmlformats.org/officeDocument/2006/relationships/hyperlink" Target="javascript:sym('NGA031031')" TargetMode="External"/><Relationship Id="rId709" Type="http://schemas.openxmlformats.org/officeDocument/2006/relationships/hyperlink" Target="javascript:sym('NGA032011')" TargetMode="External"/><Relationship Id="rId45" Type="http://schemas.openxmlformats.org/officeDocument/2006/relationships/hyperlink" Target="javascript:sym('NGA003002')" TargetMode="External"/><Relationship Id="rId87" Type="http://schemas.openxmlformats.org/officeDocument/2006/relationships/hyperlink" Target="javascript:sym('NGA004012')" TargetMode="External"/><Relationship Id="rId110" Type="http://schemas.openxmlformats.org/officeDocument/2006/relationships/hyperlink" Target="javascript:sym('NGA005013')" TargetMode="External"/><Relationship Id="rId348" Type="http://schemas.openxmlformats.org/officeDocument/2006/relationships/hyperlink" Target="javascript:sym('NGA018009')" TargetMode="External"/><Relationship Id="rId513" Type="http://schemas.openxmlformats.org/officeDocument/2006/relationships/hyperlink" Target="javascript:sym('NGA023020')" TargetMode="External"/><Relationship Id="rId555" Type="http://schemas.openxmlformats.org/officeDocument/2006/relationships/hyperlink" Target="javascript:sym('NGA026002')" TargetMode="External"/><Relationship Id="rId597" Type="http://schemas.openxmlformats.org/officeDocument/2006/relationships/hyperlink" Target="javascript:sym('NGA028004')" TargetMode="External"/><Relationship Id="rId720" Type="http://schemas.openxmlformats.org/officeDocument/2006/relationships/hyperlink" Target="javascript:sym('NGA033004')" TargetMode="External"/><Relationship Id="rId762" Type="http://schemas.openxmlformats.org/officeDocument/2006/relationships/hyperlink" Target="javascript:sym('NGA034022')" TargetMode="External"/><Relationship Id="rId152" Type="http://schemas.openxmlformats.org/officeDocument/2006/relationships/hyperlink" Target="javascript:sym('NGA008001')" TargetMode="External"/><Relationship Id="rId194" Type="http://schemas.openxmlformats.org/officeDocument/2006/relationships/hyperlink" Target="javascript:sym('NGA009015')" TargetMode="External"/><Relationship Id="rId208" Type="http://schemas.openxmlformats.org/officeDocument/2006/relationships/hyperlink" Target="javascript:sym('NGA010010')" TargetMode="External"/><Relationship Id="rId415" Type="http://schemas.openxmlformats.org/officeDocument/2006/relationships/hyperlink" Target="javascript:sym('NGA020024')" TargetMode="External"/><Relationship Id="rId457" Type="http://schemas.openxmlformats.org/officeDocument/2006/relationships/hyperlink" Target="javascript:sym('NGA021021')" TargetMode="External"/><Relationship Id="rId622" Type="http://schemas.openxmlformats.org/officeDocument/2006/relationships/hyperlink" Target="javascript:sym('NGA029008')" TargetMode="External"/><Relationship Id="rId261" Type="http://schemas.openxmlformats.org/officeDocument/2006/relationships/hyperlink" Target="javascript:sym('NGA013004')" TargetMode="External"/><Relationship Id="rId499" Type="http://schemas.openxmlformats.org/officeDocument/2006/relationships/hyperlink" Target="javascript:sym('NGA023006')" TargetMode="External"/><Relationship Id="rId664" Type="http://schemas.openxmlformats.org/officeDocument/2006/relationships/hyperlink" Target="javascript:sym('NGA031')" TargetMode="External"/><Relationship Id="rId14" Type="http://schemas.openxmlformats.org/officeDocument/2006/relationships/hyperlink" Target="javascript:sym('NGA001011')" TargetMode="External"/><Relationship Id="rId56" Type="http://schemas.openxmlformats.org/officeDocument/2006/relationships/hyperlink" Target="javascript:sym('NGA003013')" TargetMode="External"/><Relationship Id="rId317" Type="http://schemas.openxmlformats.org/officeDocument/2006/relationships/hyperlink" Target="javascript:sym('NGA017006')" TargetMode="External"/><Relationship Id="rId359" Type="http://schemas.openxmlformats.org/officeDocument/2006/relationships/hyperlink" Target="javascript:sym('NGA018020')" TargetMode="External"/><Relationship Id="rId524" Type="http://schemas.openxmlformats.org/officeDocument/2006/relationships/hyperlink" Target="javascript:sym('NGA024009')" TargetMode="External"/><Relationship Id="rId566" Type="http://schemas.openxmlformats.org/officeDocument/2006/relationships/hyperlink" Target="javascript:sym('NGA026013')" TargetMode="External"/><Relationship Id="rId731" Type="http://schemas.openxmlformats.org/officeDocument/2006/relationships/hyperlink" Target="javascript:sym('NGA033015')" TargetMode="External"/><Relationship Id="rId773" Type="http://schemas.openxmlformats.org/officeDocument/2006/relationships/hyperlink" Target="javascript:sym('NGA035009')" TargetMode="External"/><Relationship Id="rId98" Type="http://schemas.openxmlformats.org/officeDocument/2006/relationships/hyperlink" Target="javascript:sym('NGA005001')" TargetMode="External"/><Relationship Id="rId121" Type="http://schemas.openxmlformats.org/officeDocument/2006/relationships/hyperlink" Target="javascript:sym('NGA006003')" TargetMode="External"/><Relationship Id="rId163" Type="http://schemas.openxmlformats.org/officeDocument/2006/relationships/hyperlink" Target="javascript:sym('NGA008012')" TargetMode="External"/><Relationship Id="rId219" Type="http://schemas.openxmlformats.org/officeDocument/2006/relationships/hyperlink" Target="javascript:sym('NGA010021')" TargetMode="External"/><Relationship Id="rId370" Type="http://schemas.openxmlformats.org/officeDocument/2006/relationships/hyperlink" Target="javascript:sym('NGA019003')" TargetMode="External"/><Relationship Id="rId426" Type="http://schemas.openxmlformats.org/officeDocument/2006/relationships/hyperlink" Target="javascript:sym('NGA020035')" TargetMode="External"/><Relationship Id="rId633" Type="http://schemas.openxmlformats.org/officeDocument/2006/relationships/hyperlink" Target="javascript:sym('NGA030')" TargetMode="External"/><Relationship Id="rId230" Type="http://schemas.openxmlformats.org/officeDocument/2006/relationships/hyperlink" Target="javascript:sym('NGA011006')" TargetMode="External"/><Relationship Id="rId468" Type="http://schemas.openxmlformats.org/officeDocument/2006/relationships/hyperlink" Target="javascript:sym('NGA021032')" TargetMode="External"/><Relationship Id="rId675" Type="http://schemas.openxmlformats.org/officeDocument/2006/relationships/hyperlink" Target="javascript:sym('NGA031011')" TargetMode="External"/><Relationship Id="rId25" Type="http://schemas.openxmlformats.org/officeDocument/2006/relationships/hyperlink" Target="javascript:sym('NGA002004')" TargetMode="External"/><Relationship Id="rId67" Type="http://schemas.openxmlformats.org/officeDocument/2006/relationships/hyperlink" Target="javascript:sym('NGA003024')" TargetMode="External"/><Relationship Id="rId272" Type="http://schemas.openxmlformats.org/officeDocument/2006/relationships/hyperlink" Target="javascript:sym('NGA013015')" TargetMode="External"/><Relationship Id="rId328" Type="http://schemas.openxmlformats.org/officeDocument/2006/relationships/hyperlink" Target="javascript:sym('NGA017017')" TargetMode="External"/><Relationship Id="rId535" Type="http://schemas.openxmlformats.org/officeDocument/2006/relationships/hyperlink" Target="javascript:sym('NGA025003')" TargetMode="External"/><Relationship Id="rId577" Type="http://schemas.openxmlformats.org/officeDocument/2006/relationships/hyperlink" Target="javascript:sym('NGA027010')" TargetMode="External"/><Relationship Id="rId700" Type="http://schemas.openxmlformats.org/officeDocument/2006/relationships/hyperlink" Target="javascript:sym('NGA032002')" TargetMode="External"/><Relationship Id="rId742" Type="http://schemas.openxmlformats.org/officeDocument/2006/relationships/hyperlink" Target="javascript:sym('NGA034002')" TargetMode="External"/><Relationship Id="rId132" Type="http://schemas.openxmlformats.org/officeDocument/2006/relationships/hyperlink" Target="javascript:sym('NGA007005')" TargetMode="External"/><Relationship Id="rId174" Type="http://schemas.openxmlformats.org/officeDocument/2006/relationships/hyperlink" Target="javascript:sym('NGA008023')" TargetMode="External"/><Relationship Id="rId381" Type="http://schemas.openxmlformats.org/officeDocument/2006/relationships/hyperlink" Target="javascript:sym('NGA019014')" TargetMode="External"/><Relationship Id="rId602" Type="http://schemas.openxmlformats.org/officeDocument/2006/relationships/hyperlink" Target="javascript:sym('NGA028009')" TargetMode="External"/><Relationship Id="rId784" Type="http://schemas.openxmlformats.org/officeDocument/2006/relationships/hyperlink" Target="javascript:sym('NGA036003')" TargetMode="External"/><Relationship Id="rId241" Type="http://schemas.openxmlformats.org/officeDocument/2006/relationships/hyperlink" Target="javascript:sym('NGA012003')" TargetMode="External"/><Relationship Id="rId437" Type="http://schemas.openxmlformats.org/officeDocument/2006/relationships/hyperlink" Target="javascript:sym('NGA021001')" TargetMode="External"/><Relationship Id="rId479" Type="http://schemas.openxmlformats.org/officeDocument/2006/relationships/hyperlink" Target="javascript:sym('NGA022008')" TargetMode="External"/><Relationship Id="rId644" Type="http://schemas.openxmlformats.org/officeDocument/2006/relationships/hyperlink" Target="javascript:sym('NGA030011')" TargetMode="External"/><Relationship Id="rId686" Type="http://schemas.openxmlformats.org/officeDocument/2006/relationships/hyperlink" Target="javascript:sym('NGA031022')" TargetMode="External"/><Relationship Id="rId36" Type="http://schemas.openxmlformats.org/officeDocument/2006/relationships/hyperlink" Target="javascript:sym('NGA002015')" TargetMode="External"/><Relationship Id="rId283" Type="http://schemas.openxmlformats.org/officeDocument/2006/relationships/hyperlink" Target="javascript:sym('NGA014009')" TargetMode="External"/><Relationship Id="rId339" Type="http://schemas.openxmlformats.org/officeDocument/2006/relationships/hyperlink" Target="javascript:sym('NGA018')" TargetMode="External"/><Relationship Id="rId490" Type="http://schemas.openxmlformats.org/officeDocument/2006/relationships/hyperlink" Target="javascript:sym('NGA022019')" TargetMode="External"/><Relationship Id="rId504" Type="http://schemas.openxmlformats.org/officeDocument/2006/relationships/hyperlink" Target="javascript:sym('NGA023011')" TargetMode="External"/><Relationship Id="rId546" Type="http://schemas.openxmlformats.org/officeDocument/2006/relationships/hyperlink" Target="javascript:sym('NGA025014')" TargetMode="External"/><Relationship Id="rId711" Type="http://schemas.openxmlformats.org/officeDocument/2006/relationships/hyperlink" Target="javascript:sym('NGA032013')" TargetMode="External"/><Relationship Id="rId753" Type="http://schemas.openxmlformats.org/officeDocument/2006/relationships/hyperlink" Target="javascript:sym('NGA034013')" TargetMode="External"/><Relationship Id="rId78" Type="http://schemas.openxmlformats.org/officeDocument/2006/relationships/hyperlink" Target="javascript:sym('NGA004003')" TargetMode="External"/><Relationship Id="rId101" Type="http://schemas.openxmlformats.org/officeDocument/2006/relationships/hyperlink" Target="javascript:sym('NGA005004')" TargetMode="External"/><Relationship Id="rId143" Type="http://schemas.openxmlformats.org/officeDocument/2006/relationships/hyperlink" Target="javascript:sym('NGA007016')" TargetMode="External"/><Relationship Id="rId185" Type="http://schemas.openxmlformats.org/officeDocument/2006/relationships/hyperlink" Target="javascript:sym('NGA009006')" TargetMode="External"/><Relationship Id="rId350" Type="http://schemas.openxmlformats.org/officeDocument/2006/relationships/hyperlink" Target="javascript:sym('NGA018011')" TargetMode="External"/><Relationship Id="rId406" Type="http://schemas.openxmlformats.org/officeDocument/2006/relationships/hyperlink" Target="javascript:sym('NGA020015')" TargetMode="External"/><Relationship Id="rId588" Type="http://schemas.openxmlformats.org/officeDocument/2006/relationships/hyperlink" Target="javascript:sym('NGA027021')" TargetMode="External"/><Relationship Id="rId795" Type="http://schemas.openxmlformats.org/officeDocument/2006/relationships/hyperlink" Target="javascript:sym('NGA036014')" TargetMode="External"/><Relationship Id="rId809" Type="http://schemas.openxmlformats.org/officeDocument/2006/relationships/hyperlink" Target="javascript:sym('NGA037010')" TargetMode="External"/><Relationship Id="rId9" Type="http://schemas.openxmlformats.org/officeDocument/2006/relationships/hyperlink" Target="javascript:sym('NGA001006')" TargetMode="External"/><Relationship Id="rId210" Type="http://schemas.openxmlformats.org/officeDocument/2006/relationships/hyperlink" Target="javascript:sym('NGA010012')" TargetMode="External"/><Relationship Id="rId392" Type="http://schemas.openxmlformats.org/officeDocument/2006/relationships/hyperlink" Target="javascript:sym('NGA020001')" TargetMode="External"/><Relationship Id="rId448" Type="http://schemas.openxmlformats.org/officeDocument/2006/relationships/hyperlink" Target="javascript:sym('NGA021012')" TargetMode="External"/><Relationship Id="rId613" Type="http://schemas.openxmlformats.org/officeDocument/2006/relationships/hyperlink" Target="javascript:sym('NGA028020')" TargetMode="External"/><Relationship Id="rId655" Type="http://schemas.openxmlformats.org/officeDocument/2006/relationships/hyperlink" Target="javascript:sym('NGA030022')" TargetMode="External"/><Relationship Id="rId697" Type="http://schemas.openxmlformats.org/officeDocument/2006/relationships/hyperlink" Target="javascript:sym('NGA031033')" TargetMode="External"/><Relationship Id="rId252" Type="http://schemas.openxmlformats.org/officeDocument/2006/relationships/hyperlink" Target="javascript:sym('NGA012014')" TargetMode="External"/><Relationship Id="rId294" Type="http://schemas.openxmlformats.org/officeDocument/2006/relationships/hyperlink" Target="javascript:sym('NGA015002')" TargetMode="External"/><Relationship Id="rId308" Type="http://schemas.openxmlformats.org/officeDocument/2006/relationships/hyperlink" Target="javascript:sym('NGA016009')" TargetMode="External"/><Relationship Id="rId515" Type="http://schemas.openxmlformats.org/officeDocument/2006/relationships/hyperlink" Target="javascript:sym('NGA024')" TargetMode="External"/><Relationship Id="rId722" Type="http://schemas.openxmlformats.org/officeDocument/2006/relationships/hyperlink" Target="javascript:sym('NGA033006')" TargetMode="External"/><Relationship Id="rId47" Type="http://schemas.openxmlformats.org/officeDocument/2006/relationships/hyperlink" Target="javascript:sym('NGA003004')" TargetMode="External"/><Relationship Id="rId89" Type="http://schemas.openxmlformats.org/officeDocument/2006/relationships/hyperlink" Target="javascript:sym('NGA004014')" TargetMode="External"/><Relationship Id="rId112" Type="http://schemas.openxmlformats.org/officeDocument/2006/relationships/hyperlink" Target="javascript:sym('NGA005015')" TargetMode="External"/><Relationship Id="rId154" Type="http://schemas.openxmlformats.org/officeDocument/2006/relationships/hyperlink" Target="javascript:sym('NGA008003')" TargetMode="External"/><Relationship Id="rId361" Type="http://schemas.openxmlformats.org/officeDocument/2006/relationships/hyperlink" Target="javascript:sym('NGA018022')" TargetMode="External"/><Relationship Id="rId557" Type="http://schemas.openxmlformats.org/officeDocument/2006/relationships/hyperlink" Target="javascript:sym('NGA026004')" TargetMode="External"/><Relationship Id="rId599" Type="http://schemas.openxmlformats.org/officeDocument/2006/relationships/hyperlink" Target="javascript:sym('NGA028006')" TargetMode="External"/><Relationship Id="rId764" Type="http://schemas.openxmlformats.org/officeDocument/2006/relationships/hyperlink" Target="javascript:sym('NGA035')" TargetMode="External"/><Relationship Id="rId196" Type="http://schemas.openxmlformats.org/officeDocument/2006/relationships/hyperlink" Target="javascript:sym('NGA009017')" TargetMode="External"/><Relationship Id="rId417" Type="http://schemas.openxmlformats.org/officeDocument/2006/relationships/hyperlink" Target="javascript:sym('NGA020026')" TargetMode="External"/><Relationship Id="rId459" Type="http://schemas.openxmlformats.org/officeDocument/2006/relationships/hyperlink" Target="javascript:sym('NGA021023')" TargetMode="External"/><Relationship Id="rId624" Type="http://schemas.openxmlformats.org/officeDocument/2006/relationships/hyperlink" Target="javascript:sym('NGA029010')" TargetMode="External"/><Relationship Id="rId666" Type="http://schemas.openxmlformats.org/officeDocument/2006/relationships/hyperlink" Target="javascript:sym('NGA031002')" TargetMode="External"/><Relationship Id="rId16" Type="http://schemas.openxmlformats.org/officeDocument/2006/relationships/hyperlink" Target="javascript:sym('NGA001013')" TargetMode="External"/><Relationship Id="rId221" Type="http://schemas.openxmlformats.org/officeDocument/2006/relationships/hyperlink" Target="javascript:sym('NGA010023')" TargetMode="External"/><Relationship Id="rId263" Type="http://schemas.openxmlformats.org/officeDocument/2006/relationships/hyperlink" Target="javascript:sym('NGA013006')" TargetMode="External"/><Relationship Id="rId319" Type="http://schemas.openxmlformats.org/officeDocument/2006/relationships/hyperlink" Target="javascript:sym('NGA017008')" TargetMode="External"/><Relationship Id="rId470" Type="http://schemas.openxmlformats.org/officeDocument/2006/relationships/hyperlink" Target="javascript:sym('NGA021034')" TargetMode="External"/><Relationship Id="rId526" Type="http://schemas.openxmlformats.org/officeDocument/2006/relationships/hyperlink" Target="javascript:sym('NGA024011')" TargetMode="External"/><Relationship Id="rId58" Type="http://schemas.openxmlformats.org/officeDocument/2006/relationships/hyperlink" Target="javascript:sym('NGA003015')" TargetMode="External"/><Relationship Id="rId123" Type="http://schemas.openxmlformats.org/officeDocument/2006/relationships/hyperlink" Target="javascript:sym('NGA006005')" TargetMode="External"/><Relationship Id="rId330" Type="http://schemas.openxmlformats.org/officeDocument/2006/relationships/hyperlink" Target="javascript:sym('NGA017019')" TargetMode="External"/><Relationship Id="rId568" Type="http://schemas.openxmlformats.org/officeDocument/2006/relationships/hyperlink" Target="javascript:sym('NGA027001')" TargetMode="External"/><Relationship Id="rId733" Type="http://schemas.openxmlformats.org/officeDocument/2006/relationships/hyperlink" Target="javascript:sym('NGA033017')" TargetMode="External"/><Relationship Id="rId775" Type="http://schemas.openxmlformats.org/officeDocument/2006/relationships/hyperlink" Target="javascript:sym('NGA035011')" TargetMode="External"/><Relationship Id="rId165" Type="http://schemas.openxmlformats.org/officeDocument/2006/relationships/hyperlink" Target="javascript:sym('NGA008014')" TargetMode="External"/><Relationship Id="rId372" Type="http://schemas.openxmlformats.org/officeDocument/2006/relationships/hyperlink" Target="javascript:sym('NGA019005')" TargetMode="External"/><Relationship Id="rId428" Type="http://schemas.openxmlformats.org/officeDocument/2006/relationships/hyperlink" Target="javascript:sym('NGA020037')" TargetMode="External"/><Relationship Id="rId635" Type="http://schemas.openxmlformats.org/officeDocument/2006/relationships/hyperlink" Target="javascript:sym('NGA030002')" TargetMode="External"/><Relationship Id="rId677" Type="http://schemas.openxmlformats.org/officeDocument/2006/relationships/hyperlink" Target="javascript:sym('NGA031013')" TargetMode="External"/><Relationship Id="rId800" Type="http://schemas.openxmlformats.org/officeDocument/2006/relationships/hyperlink" Target="javascript:sym('NGA037001')" TargetMode="External"/><Relationship Id="rId232" Type="http://schemas.openxmlformats.org/officeDocument/2006/relationships/hyperlink" Target="javascript:sym('NGA011008')" TargetMode="External"/><Relationship Id="rId274" Type="http://schemas.openxmlformats.org/officeDocument/2006/relationships/hyperlink" Target="javascript:sym('NGA014')" TargetMode="External"/><Relationship Id="rId481" Type="http://schemas.openxmlformats.org/officeDocument/2006/relationships/hyperlink" Target="javascript:sym('NGA022010')" TargetMode="External"/><Relationship Id="rId702" Type="http://schemas.openxmlformats.org/officeDocument/2006/relationships/hyperlink" Target="javascript:sym('NGA032004')" TargetMode="External"/><Relationship Id="rId27" Type="http://schemas.openxmlformats.org/officeDocument/2006/relationships/hyperlink" Target="javascript:sym('NGA002006')" TargetMode="External"/><Relationship Id="rId69" Type="http://schemas.openxmlformats.org/officeDocument/2006/relationships/hyperlink" Target="javascript:sym('NGA003026')" TargetMode="External"/><Relationship Id="rId134" Type="http://schemas.openxmlformats.org/officeDocument/2006/relationships/hyperlink" Target="javascript:sym('NGA007007')" TargetMode="External"/><Relationship Id="rId537" Type="http://schemas.openxmlformats.org/officeDocument/2006/relationships/hyperlink" Target="javascript:sym('NGA025005')" TargetMode="External"/><Relationship Id="rId579" Type="http://schemas.openxmlformats.org/officeDocument/2006/relationships/hyperlink" Target="javascript:sym('NGA027012')" TargetMode="External"/><Relationship Id="rId744" Type="http://schemas.openxmlformats.org/officeDocument/2006/relationships/hyperlink" Target="javascript:sym('NGA034004')" TargetMode="External"/><Relationship Id="rId786" Type="http://schemas.openxmlformats.org/officeDocument/2006/relationships/hyperlink" Target="javascript:sym('NGA036005')" TargetMode="External"/><Relationship Id="rId80" Type="http://schemas.openxmlformats.org/officeDocument/2006/relationships/hyperlink" Target="javascript:sym('NGA004005')" TargetMode="External"/><Relationship Id="rId176" Type="http://schemas.openxmlformats.org/officeDocument/2006/relationships/hyperlink" Target="javascript:sym('NGA008025')" TargetMode="External"/><Relationship Id="rId341" Type="http://schemas.openxmlformats.org/officeDocument/2006/relationships/hyperlink" Target="javascript:sym('NGA018002')" TargetMode="External"/><Relationship Id="rId383" Type="http://schemas.openxmlformats.org/officeDocument/2006/relationships/hyperlink" Target="javascript:sym('NGA019016')" TargetMode="External"/><Relationship Id="rId439" Type="http://schemas.openxmlformats.org/officeDocument/2006/relationships/hyperlink" Target="javascript:sym('NGA021003')" TargetMode="External"/><Relationship Id="rId590" Type="http://schemas.openxmlformats.org/officeDocument/2006/relationships/hyperlink" Target="javascript:sym('NGA027023')" TargetMode="External"/><Relationship Id="rId604" Type="http://schemas.openxmlformats.org/officeDocument/2006/relationships/hyperlink" Target="javascript:sym('NGA028011')" TargetMode="External"/><Relationship Id="rId646" Type="http://schemas.openxmlformats.org/officeDocument/2006/relationships/hyperlink" Target="javascript:sym('NGA030012')" TargetMode="External"/><Relationship Id="rId811" Type="http://schemas.openxmlformats.org/officeDocument/2006/relationships/hyperlink" Target="javascript:sym('NGA037012')" TargetMode="External"/><Relationship Id="rId201" Type="http://schemas.openxmlformats.org/officeDocument/2006/relationships/hyperlink" Target="javascript:sym('NGA010003')" TargetMode="External"/><Relationship Id="rId243" Type="http://schemas.openxmlformats.org/officeDocument/2006/relationships/hyperlink" Target="javascript:sym('NGA012005')" TargetMode="External"/><Relationship Id="rId285" Type="http://schemas.openxmlformats.org/officeDocument/2006/relationships/hyperlink" Target="javascript:sym('NGA014011')" TargetMode="External"/><Relationship Id="rId450" Type="http://schemas.openxmlformats.org/officeDocument/2006/relationships/hyperlink" Target="javascript:sym('NGA021014')" TargetMode="External"/><Relationship Id="rId506" Type="http://schemas.openxmlformats.org/officeDocument/2006/relationships/hyperlink" Target="javascript:sym('NGA023013')" TargetMode="External"/><Relationship Id="rId688" Type="http://schemas.openxmlformats.org/officeDocument/2006/relationships/hyperlink" Target="javascript:sym('NGA031024')" TargetMode="External"/><Relationship Id="rId38" Type="http://schemas.openxmlformats.org/officeDocument/2006/relationships/hyperlink" Target="javascript:sym('NGA002017')" TargetMode="External"/><Relationship Id="rId103" Type="http://schemas.openxmlformats.org/officeDocument/2006/relationships/hyperlink" Target="javascript:sym('NGA005006')" TargetMode="External"/><Relationship Id="rId310" Type="http://schemas.openxmlformats.org/officeDocument/2006/relationships/hyperlink" Target="javascript:sym('NGA016011')" TargetMode="External"/><Relationship Id="rId492" Type="http://schemas.openxmlformats.org/officeDocument/2006/relationships/hyperlink" Target="javascript:sym('NGA022021')" TargetMode="External"/><Relationship Id="rId548" Type="http://schemas.openxmlformats.org/officeDocument/2006/relationships/hyperlink" Target="javascript:sym('NGA025016')" TargetMode="External"/><Relationship Id="rId713" Type="http://schemas.openxmlformats.org/officeDocument/2006/relationships/hyperlink" Target="javascript:sym('NGA032015')" TargetMode="External"/><Relationship Id="rId755" Type="http://schemas.openxmlformats.org/officeDocument/2006/relationships/hyperlink" Target="javascript:sym('NGA034015')" TargetMode="External"/><Relationship Id="rId797" Type="http://schemas.openxmlformats.org/officeDocument/2006/relationships/hyperlink" Target="javascript:sym('NGA036016')" TargetMode="External"/><Relationship Id="rId91" Type="http://schemas.openxmlformats.org/officeDocument/2006/relationships/hyperlink" Target="javascript:sym('NGA004016')" TargetMode="External"/><Relationship Id="rId145" Type="http://schemas.openxmlformats.org/officeDocument/2006/relationships/hyperlink" Target="javascript:sym('NGA007018')" TargetMode="External"/><Relationship Id="rId187" Type="http://schemas.openxmlformats.org/officeDocument/2006/relationships/hyperlink" Target="javascript:sym('NGA009009')" TargetMode="External"/><Relationship Id="rId352" Type="http://schemas.openxmlformats.org/officeDocument/2006/relationships/hyperlink" Target="javascript:sym('NGA018013')" TargetMode="External"/><Relationship Id="rId394" Type="http://schemas.openxmlformats.org/officeDocument/2006/relationships/hyperlink" Target="javascript:sym('NGA020003')" TargetMode="External"/><Relationship Id="rId408" Type="http://schemas.openxmlformats.org/officeDocument/2006/relationships/hyperlink" Target="javascript:sym('NGA020017')" TargetMode="External"/><Relationship Id="rId615" Type="http://schemas.openxmlformats.org/officeDocument/2006/relationships/hyperlink" Target="javascript:sym('NGA029001')" TargetMode="External"/><Relationship Id="rId212" Type="http://schemas.openxmlformats.org/officeDocument/2006/relationships/hyperlink" Target="javascript:sym('NGA010014')" TargetMode="External"/><Relationship Id="rId254" Type="http://schemas.openxmlformats.org/officeDocument/2006/relationships/hyperlink" Target="javascript:sym('NGA012016')" TargetMode="External"/><Relationship Id="rId657" Type="http://schemas.openxmlformats.org/officeDocument/2006/relationships/hyperlink" Target="javascript:sym('NGA030024')" TargetMode="External"/><Relationship Id="rId699" Type="http://schemas.openxmlformats.org/officeDocument/2006/relationships/hyperlink" Target="javascript:sym('NGA032001')" TargetMode="External"/><Relationship Id="rId49" Type="http://schemas.openxmlformats.org/officeDocument/2006/relationships/hyperlink" Target="javascript:sym('NGA003006')" TargetMode="External"/><Relationship Id="rId114" Type="http://schemas.openxmlformats.org/officeDocument/2006/relationships/hyperlink" Target="javascript:sym('NGA005017')" TargetMode="External"/><Relationship Id="rId296" Type="http://schemas.openxmlformats.org/officeDocument/2006/relationships/hyperlink" Target="javascript:sym('NGA015004')" TargetMode="External"/><Relationship Id="rId461" Type="http://schemas.openxmlformats.org/officeDocument/2006/relationships/hyperlink" Target="javascript:sym('NGA021025')" TargetMode="External"/><Relationship Id="rId517" Type="http://schemas.openxmlformats.org/officeDocument/2006/relationships/hyperlink" Target="javascript:sym('NGA024002')" TargetMode="External"/><Relationship Id="rId559" Type="http://schemas.openxmlformats.org/officeDocument/2006/relationships/hyperlink" Target="javascript:sym('NGA026006')" TargetMode="External"/><Relationship Id="rId724" Type="http://schemas.openxmlformats.org/officeDocument/2006/relationships/hyperlink" Target="javascript:sym('NGA033008')" TargetMode="External"/><Relationship Id="rId766" Type="http://schemas.openxmlformats.org/officeDocument/2006/relationships/hyperlink" Target="javascript:sym('NGA035002')" TargetMode="External"/><Relationship Id="rId60" Type="http://schemas.openxmlformats.org/officeDocument/2006/relationships/hyperlink" Target="javascript:sym('NGA003017')" TargetMode="External"/><Relationship Id="rId156" Type="http://schemas.openxmlformats.org/officeDocument/2006/relationships/hyperlink" Target="javascript:sym('NGA008005')" TargetMode="External"/><Relationship Id="rId198" Type="http://schemas.openxmlformats.org/officeDocument/2006/relationships/hyperlink" Target="javascript:sym('NGA010')" TargetMode="External"/><Relationship Id="rId321" Type="http://schemas.openxmlformats.org/officeDocument/2006/relationships/hyperlink" Target="javascript:sym('NGA017010')" TargetMode="External"/><Relationship Id="rId363" Type="http://schemas.openxmlformats.org/officeDocument/2006/relationships/hyperlink" Target="javascript:sym('NGA018024')" TargetMode="External"/><Relationship Id="rId419" Type="http://schemas.openxmlformats.org/officeDocument/2006/relationships/hyperlink" Target="javascript:sym('NGA020028')" TargetMode="External"/><Relationship Id="rId570" Type="http://schemas.openxmlformats.org/officeDocument/2006/relationships/hyperlink" Target="javascript:sym('NGA027003')" TargetMode="External"/><Relationship Id="rId626" Type="http://schemas.openxmlformats.org/officeDocument/2006/relationships/hyperlink" Target="javascript:sym('NGA029012')" TargetMode="External"/><Relationship Id="rId223" Type="http://schemas.openxmlformats.org/officeDocument/2006/relationships/hyperlink" Target="javascript:sym('NGA010025')" TargetMode="External"/><Relationship Id="rId430" Type="http://schemas.openxmlformats.org/officeDocument/2006/relationships/hyperlink" Target="javascript:sym('NGA020039')" TargetMode="External"/><Relationship Id="rId668" Type="http://schemas.openxmlformats.org/officeDocument/2006/relationships/hyperlink" Target="javascript:sym('NGA031004')" TargetMode="External"/><Relationship Id="rId18" Type="http://schemas.openxmlformats.org/officeDocument/2006/relationships/hyperlink" Target="javascript:sym('NGA001015')" TargetMode="External"/><Relationship Id="rId265" Type="http://schemas.openxmlformats.org/officeDocument/2006/relationships/hyperlink" Target="javascript:sym('NGA013008')" TargetMode="External"/><Relationship Id="rId472" Type="http://schemas.openxmlformats.org/officeDocument/2006/relationships/hyperlink" Target="javascript:sym('NGA022001')" TargetMode="External"/><Relationship Id="rId528" Type="http://schemas.openxmlformats.org/officeDocument/2006/relationships/hyperlink" Target="javascript:sym('NGA024013')" TargetMode="External"/><Relationship Id="rId735" Type="http://schemas.openxmlformats.org/officeDocument/2006/relationships/hyperlink" Target="javascript:sym('NGA033019')" TargetMode="External"/><Relationship Id="rId125" Type="http://schemas.openxmlformats.org/officeDocument/2006/relationships/hyperlink" Target="javascript:sym('NGA006007')" TargetMode="External"/><Relationship Id="rId167" Type="http://schemas.openxmlformats.org/officeDocument/2006/relationships/hyperlink" Target="javascript:sym('NGA008016')" TargetMode="External"/><Relationship Id="rId332" Type="http://schemas.openxmlformats.org/officeDocument/2006/relationships/hyperlink" Target="javascript:sym('NGA017021')" TargetMode="External"/><Relationship Id="rId374" Type="http://schemas.openxmlformats.org/officeDocument/2006/relationships/hyperlink" Target="javascript:sym('NGA019007')" TargetMode="External"/><Relationship Id="rId581" Type="http://schemas.openxmlformats.org/officeDocument/2006/relationships/hyperlink" Target="javascript:sym('NGA027014')" TargetMode="External"/><Relationship Id="rId777" Type="http://schemas.openxmlformats.org/officeDocument/2006/relationships/hyperlink" Target="javascript:sym('NGA035013')" TargetMode="External"/><Relationship Id="rId71" Type="http://schemas.openxmlformats.org/officeDocument/2006/relationships/hyperlink" Target="javascript:sym('NGA003028')" TargetMode="External"/><Relationship Id="rId234" Type="http://schemas.openxmlformats.org/officeDocument/2006/relationships/hyperlink" Target="javascript:sym('NGA011010')" TargetMode="External"/><Relationship Id="rId637" Type="http://schemas.openxmlformats.org/officeDocument/2006/relationships/hyperlink" Target="javascript:sym('NGA030004')" TargetMode="External"/><Relationship Id="rId679" Type="http://schemas.openxmlformats.org/officeDocument/2006/relationships/hyperlink" Target="javascript:sym('NGA031015')" TargetMode="External"/><Relationship Id="rId802" Type="http://schemas.openxmlformats.org/officeDocument/2006/relationships/hyperlink" Target="javascript:sym('NGA037003')" TargetMode="External"/><Relationship Id="rId2" Type="http://schemas.openxmlformats.org/officeDocument/2006/relationships/hyperlink" Target="javascript:sort('tl',1,false)" TargetMode="External"/><Relationship Id="rId29" Type="http://schemas.openxmlformats.org/officeDocument/2006/relationships/hyperlink" Target="javascript:sym('NGA002008')" TargetMode="External"/><Relationship Id="rId276" Type="http://schemas.openxmlformats.org/officeDocument/2006/relationships/hyperlink" Target="javascript:sym('NGA014002')" TargetMode="External"/><Relationship Id="rId441" Type="http://schemas.openxmlformats.org/officeDocument/2006/relationships/hyperlink" Target="javascript:sym('NGA021005')" TargetMode="External"/><Relationship Id="rId483" Type="http://schemas.openxmlformats.org/officeDocument/2006/relationships/hyperlink" Target="javascript:sym('NGA022012')" TargetMode="External"/><Relationship Id="rId539" Type="http://schemas.openxmlformats.org/officeDocument/2006/relationships/hyperlink" Target="javascript:sym('NGA025007')" TargetMode="External"/><Relationship Id="rId690" Type="http://schemas.openxmlformats.org/officeDocument/2006/relationships/hyperlink" Target="javascript:sym('NGA031026')" TargetMode="External"/><Relationship Id="rId704" Type="http://schemas.openxmlformats.org/officeDocument/2006/relationships/hyperlink" Target="javascript:sym('NGA032006')" TargetMode="External"/><Relationship Id="rId746" Type="http://schemas.openxmlformats.org/officeDocument/2006/relationships/hyperlink" Target="javascript:sym('NGA034007')" TargetMode="External"/><Relationship Id="rId40" Type="http://schemas.openxmlformats.org/officeDocument/2006/relationships/hyperlink" Target="javascript:sym('NGA002019')" TargetMode="External"/><Relationship Id="rId136" Type="http://schemas.openxmlformats.org/officeDocument/2006/relationships/hyperlink" Target="javascript:sym('NGA007009')" TargetMode="External"/><Relationship Id="rId178" Type="http://schemas.openxmlformats.org/officeDocument/2006/relationships/hyperlink" Target="javascript:sym('NGA008027')" TargetMode="External"/><Relationship Id="rId301" Type="http://schemas.openxmlformats.org/officeDocument/2006/relationships/hyperlink" Target="javascript:sym('NGA016002')" TargetMode="External"/><Relationship Id="rId343" Type="http://schemas.openxmlformats.org/officeDocument/2006/relationships/hyperlink" Target="javascript:sym('NGA018004')" TargetMode="External"/><Relationship Id="rId550" Type="http://schemas.openxmlformats.org/officeDocument/2006/relationships/hyperlink" Target="javascript:sym('NGA025018')" TargetMode="External"/><Relationship Id="rId788" Type="http://schemas.openxmlformats.org/officeDocument/2006/relationships/hyperlink" Target="javascript:sym('NGA036007')" TargetMode="External"/><Relationship Id="rId82" Type="http://schemas.openxmlformats.org/officeDocument/2006/relationships/hyperlink" Target="javascript:sym('NGA004007')" TargetMode="External"/><Relationship Id="rId203" Type="http://schemas.openxmlformats.org/officeDocument/2006/relationships/hyperlink" Target="javascript:sym('NGA010005')" TargetMode="External"/><Relationship Id="rId385" Type="http://schemas.openxmlformats.org/officeDocument/2006/relationships/hyperlink" Target="javascript:sym('NGA019018')" TargetMode="External"/><Relationship Id="rId592" Type="http://schemas.openxmlformats.org/officeDocument/2006/relationships/hyperlink" Target="javascript:sym('NGA027025')" TargetMode="External"/><Relationship Id="rId606" Type="http://schemas.openxmlformats.org/officeDocument/2006/relationships/hyperlink" Target="javascript:sym('NGA028013')" TargetMode="External"/><Relationship Id="rId648" Type="http://schemas.openxmlformats.org/officeDocument/2006/relationships/hyperlink" Target="javascript:sym('NGA030013')" TargetMode="External"/><Relationship Id="rId813" Type="http://schemas.openxmlformats.org/officeDocument/2006/relationships/hyperlink" Target="javascript:sym('NGA037014')" TargetMode="External"/><Relationship Id="rId245" Type="http://schemas.openxmlformats.org/officeDocument/2006/relationships/hyperlink" Target="javascript:sym('NGA012007')" TargetMode="External"/><Relationship Id="rId287" Type="http://schemas.openxmlformats.org/officeDocument/2006/relationships/hyperlink" Target="javascript:sym('NGA014013')" TargetMode="External"/><Relationship Id="rId410" Type="http://schemas.openxmlformats.org/officeDocument/2006/relationships/hyperlink" Target="javascript:sym('NGA020019')" TargetMode="External"/><Relationship Id="rId452" Type="http://schemas.openxmlformats.org/officeDocument/2006/relationships/hyperlink" Target="javascript:sym('NGA021016')" TargetMode="External"/><Relationship Id="rId494" Type="http://schemas.openxmlformats.org/officeDocument/2006/relationships/hyperlink" Target="javascript:sym('NGA023001')" TargetMode="External"/><Relationship Id="rId508" Type="http://schemas.openxmlformats.org/officeDocument/2006/relationships/hyperlink" Target="javascript:sym('NGA023015')" TargetMode="External"/><Relationship Id="rId715" Type="http://schemas.openxmlformats.org/officeDocument/2006/relationships/hyperlink" Target="javascript:sym('NGA032017')" TargetMode="External"/><Relationship Id="rId105" Type="http://schemas.openxmlformats.org/officeDocument/2006/relationships/hyperlink" Target="javascript:sym('NGA005008')" TargetMode="External"/><Relationship Id="rId147" Type="http://schemas.openxmlformats.org/officeDocument/2006/relationships/hyperlink" Target="javascript:sym('NGA007020')" TargetMode="External"/><Relationship Id="rId312" Type="http://schemas.openxmlformats.org/officeDocument/2006/relationships/hyperlink" Target="javascript:sym('NGA017001')" TargetMode="External"/><Relationship Id="rId354" Type="http://schemas.openxmlformats.org/officeDocument/2006/relationships/hyperlink" Target="javascript:sym('NGA018015')" TargetMode="External"/><Relationship Id="rId757" Type="http://schemas.openxmlformats.org/officeDocument/2006/relationships/hyperlink" Target="javascript:sym('NGA034017')" TargetMode="External"/><Relationship Id="rId799" Type="http://schemas.openxmlformats.org/officeDocument/2006/relationships/hyperlink" Target="javascript:sym('NGA037')" TargetMode="External"/><Relationship Id="rId51" Type="http://schemas.openxmlformats.org/officeDocument/2006/relationships/hyperlink" Target="javascript:sym('NGA003008')" TargetMode="External"/><Relationship Id="rId93" Type="http://schemas.openxmlformats.org/officeDocument/2006/relationships/hyperlink" Target="javascript:sym('NGA004018')" TargetMode="External"/><Relationship Id="rId189" Type="http://schemas.openxmlformats.org/officeDocument/2006/relationships/hyperlink" Target="javascript:sym('NGA009010')" TargetMode="External"/><Relationship Id="rId396" Type="http://schemas.openxmlformats.org/officeDocument/2006/relationships/hyperlink" Target="javascript:sym('NGA020005')" TargetMode="External"/><Relationship Id="rId561" Type="http://schemas.openxmlformats.org/officeDocument/2006/relationships/hyperlink" Target="javascript:sym('NGA026008')" TargetMode="External"/><Relationship Id="rId617" Type="http://schemas.openxmlformats.org/officeDocument/2006/relationships/hyperlink" Target="javascript:sym('NGA029003')" TargetMode="External"/><Relationship Id="rId659" Type="http://schemas.openxmlformats.org/officeDocument/2006/relationships/hyperlink" Target="javascript:sym('NGA030026')" TargetMode="External"/><Relationship Id="rId214" Type="http://schemas.openxmlformats.org/officeDocument/2006/relationships/hyperlink" Target="javascript:sym('NGA010016')" TargetMode="External"/><Relationship Id="rId256" Type="http://schemas.openxmlformats.org/officeDocument/2006/relationships/hyperlink" Target="javascript:sym('NGA012018')" TargetMode="External"/><Relationship Id="rId298" Type="http://schemas.openxmlformats.org/officeDocument/2006/relationships/hyperlink" Target="javascript:sym('NGA015006')" TargetMode="External"/><Relationship Id="rId421" Type="http://schemas.openxmlformats.org/officeDocument/2006/relationships/hyperlink" Target="javascript:sym('NGA020030')" TargetMode="External"/><Relationship Id="rId463" Type="http://schemas.openxmlformats.org/officeDocument/2006/relationships/hyperlink" Target="javascript:sym('NGA021027')" TargetMode="External"/><Relationship Id="rId519" Type="http://schemas.openxmlformats.org/officeDocument/2006/relationships/hyperlink" Target="javascript:sym('NGA024004')" TargetMode="External"/><Relationship Id="rId670" Type="http://schemas.openxmlformats.org/officeDocument/2006/relationships/hyperlink" Target="javascript:sym('NGA031006')" TargetMode="External"/><Relationship Id="rId116" Type="http://schemas.openxmlformats.org/officeDocument/2006/relationships/hyperlink" Target="javascript:sym('NGA005019')" TargetMode="External"/><Relationship Id="rId158" Type="http://schemas.openxmlformats.org/officeDocument/2006/relationships/hyperlink" Target="javascript:sym('NGA008007')" TargetMode="External"/><Relationship Id="rId323" Type="http://schemas.openxmlformats.org/officeDocument/2006/relationships/hyperlink" Target="javascript:sym('NGA017012')" TargetMode="External"/><Relationship Id="rId530" Type="http://schemas.openxmlformats.org/officeDocument/2006/relationships/hyperlink" Target="javascript:sym('NGA024015')" TargetMode="External"/><Relationship Id="rId726" Type="http://schemas.openxmlformats.org/officeDocument/2006/relationships/hyperlink" Target="javascript:sym('NGA033010')" TargetMode="External"/><Relationship Id="rId768" Type="http://schemas.openxmlformats.org/officeDocument/2006/relationships/hyperlink" Target="javascript:sym('NGA035004')" TargetMode="External"/><Relationship Id="rId20" Type="http://schemas.openxmlformats.org/officeDocument/2006/relationships/hyperlink" Target="javascript:sym('NGA001017')" TargetMode="External"/><Relationship Id="rId62" Type="http://schemas.openxmlformats.org/officeDocument/2006/relationships/hyperlink" Target="javascript:sym('NGA003019')" TargetMode="External"/><Relationship Id="rId365" Type="http://schemas.openxmlformats.org/officeDocument/2006/relationships/hyperlink" Target="javascript:sym('NGA018026')" TargetMode="External"/><Relationship Id="rId572" Type="http://schemas.openxmlformats.org/officeDocument/2006/relationships/hyperlink" Target="javascript:sym('NGA027005')" TargetMode="External"/><Relationship Id="rId628" Type="http://schemas.openxmlformats.org/officeDocument/2006/relationships/hyperlink" Target="javascript:sym('NGA029014')" TargetMode="External"/><Relationship Id="rId225" Type="http://schemas.openxmlformats.org/officeDocument/2006/relationships/hyperlink" Target="javascript:sym('NGA011001')" TargetMode="External"/><Relationship Id="rId267" Type="http://schemas.openxmlformats.org/officeDocument/2006/relationships/hyperlink" Target="javascript:sym('NGA013010')" TargetMode="External"/><Relationship Id="rId432" Type="http://schemas.openxmlformats.org/officeDocument/2006/relationships/hyperlink" Target="javascript:sym('NGA020041')" TargetMode="External"/><Relationship Id="rId474" Type="http://schemas.openxmlformats.org/officeDocument/2006/relationships/hyperlink" Target="javascript:sym('NGA022003')" TargetMode="External"/><Relationship Id="rId127" Type="http://schemas.openxmlformats.org/officeDocument/2006/relationships/hyperlink" Target="javascript:sym('NGA007')" TargetMode="External"/><Relationship Id="rId681" Type="http://schemas.openxmlformats.org/officeDocument/2006/relationships/hyperlink" Target="javascript:sym('NGA031017')" TargetMode="External"/><Relationship Id="rId737" Type="http://schemas.openxmlformats.org/officeDocument/2006/relationships/hyperlink" Target="javascript:sym('NGA033021')" TargetMode="External"/><Relationship Id="rId779" Type="http://schemas.openxmlformats.org/officeDocument/2006/relationships/hyperlink" Target="javascript:sym('NGA035015')" TargetMode="External"/><Relationship Id="rId31" Type="http://schemas.openxmlformats.org/officeDocument/2006/relationships/hyperlink" Target="javascript:sym('NGA002010')" TargetMode="External"/><Relationship Id="rId73" Type="http://schemas.openxmlformats.org/officeDocument/2006/relationships/hyperlink" Target="javascript:sym('NGA003030')" TargetMode="External"/><Relationship Id="rId169" Type="http://schemas.openxmlformats.org/officeDocument/2006/relationships/hyperlink" Target="javascript:sym('NGA008018')" TargetMode="External"/><Relationship Id="rId334" Type="http://schemas.openxmlformats.org/officeDocument/2006/relationships/hyperlink" Target="javascript:sym('NGA017023')" TargetMode="External"/><Relationship Id="rId376" Type="http://schemas.openxmlformats.org/officeDocument/2006/relationships/hyperlink" Target="javascript:sym('NGA019009')" TargetMode="External"/><Relationship Id="rId541" Type="http://schemas.openxmlformats.org/officeDocument/2006/relationships/hyperlink" Target="javascript:sym('NGA025009')" TargetMode="External"/><Relationship Id="rId583" Type="http://schemas.openxmlformats.org/officeDocument/2006/relationships/hyperlink" Target="javascript:sym('NGA027016')" TargetMode="External"/><Relationship Id="rId639" Type="http://schemas.openxmlformats.org/officeDocument/2006/relationships/hyperlink" Target="javascript:sym('NGA030006')" TargetMode="External"/><Relationship Id="rId790" Type="http://schemas.openxmlformats.org/officeDocument/2006/relationships/hyperlink" Target="javascript:sym('NGA036009')" TargetMode="External"/><Relationship Id="rId804" Type="http://schemas.openxmlformats.org/officeDocument/2006/relationships/hyperlink" Target="javascript:sym('NGA037005')" TargetMode="External"/><Relationship Id="rId4" Type="http://schemas.openxmlformats.org/officeDocument/2006/relationships/hyperlink" Target="javascript:sym('NGA001001')" TargetMode="External"/><Relationship Id="rId180" Type="http://schemas.openxmlformats.org/officeDocument/2006/relationships/hyperlink" Target="javascript:sym('NGA009001')" TargetMode="External"/><Relationship Id="rId236" Type="http://schemas.openxmlformats.org/officeDocument/2006/relationships/hyperlink" Target="javascript:sym('NGA011012')" TargetMode="External"/><Relationship Id="rId278" Type="http://schemas.openxmlformats.org/officeDocument/2006/relationships/hyperlink" Target="javascript:sym('NGA014004')" TargetMode="External"/><Relationship Id="rId401" Type="http://schemas.openxmlformats.org/officeDocument/2006/relationships/hyperlink" Target="javascript:sym('NGA020010')" TargetMode="External"/><Relationship Id="rId443" Type="http://schemas.openxmlformats.org/officeDocument/2006/relationships/hyperlink" Target="javascript:sym('NGA021008')" TargetMode="External"/><Relationship Id="rId650" Type="http://schemas.openxmlformats.org/officeDocument/2006/relationships/hyperlink" Target="javascript:sym('NGA030017')" TargetMode="External"/><Relationship Id="rId303" Type="http://schemas.openxmlformats.org/officeDocument/2006/relationships/hyperlink" Target="javascript:sym('NGA016004')" TargetMode="External"/><Relationship Id="rId485" Type="http://schemas.openxmlformats.org/officeDocument/2006/relationships/hyperlink" Target="javascript:sym('NGA022014')" TargetMode="External"/><Relationship Id="rId692" Type="http://schemas.openxmlformats.org/officeDocument/2006/relationships/hyperlink" Target="javascript:sym('NGA031028')" TargetMode="External"/><Relationship Id="rId706" Type="http://schemas.openxmlformats.org/officeDocument/2006/relationships/hyperlink" Target="javascript:sym('NGA032008')" TargetMode="External"/><Relationship Id="rId748" Type="http://schemas.openxmlformats.org/officeDocument/2006/relationships/hyperlink" Target="javascript:sym('NGA034008')" TargetMode="External"/><Relationship Id="rId42" Type="http://schemas.openxmlformats.org/officeDocument/2006/relationships/hyperlink" Target="javascript:sym('NGA002021')" TargetMode="External"/><Relationship Id="rId84" Type="http://schemas.openxmlformats.org/officeDocument/2006/relationships/hyperlink" Target="javascript:sym('NGA004009')" TargetMode="External"/><Relationship Id="rId138" Type="http://schemas.openxmlformats.org/officeDocument/2006/relationships/hyperlink" Target="javascript:sym('NGA007011')" TargetMode="External"/><Relationship Id="rId345" Type="http://schemas.openxmlformats.org/officeDocument/2006/relationships/hyperlink" Target="javascript:sym('NGA018006')" TargetMode="External"/><Relationship Id="rId387" Type="http://schemas.openxmlformats.org/officeDocument/2006/relationships/hyperlink" Target="javascript:sym('NGA019020')" TargetMode="External"/><Relationship Id="rId510" Type="http://schemas.openxmlformats.org/officeDocument/2006/relationships/hyperlink" Target="javascript:sym('NGA023017')" TargetMode="External"/><Relationship Id="rId552" Type="http://schemas.openxmlformats.org/officeDocument/2006/relationships/hyperlink" Target="javascript:sym('NGA025020')" TargetMode="External"/><Relationship Id="rId594" Type="http://schemas.openxmlformats.org/officeDocument/2006/relationships/hyperlink" Target="javascript:sym('NGA028001')" TargetMode="External"/><Relationship Id="rId608" Type="http://schemas.openxmlformats.org/officeDocument/2006/relationships/hyperlink" Target="javascript:sym('NGA028015')" TargetMode="External"/><Relationship Id="rId815" Type="http://schemas.openxmlformats.org/officeDocument/2006/relationships/comments" Target="../comments3.xml"/><Relationship Id="rId191" Type="http://schemas.openxmlformats.org/officeDocument/2006/relationships/hyperlink" Target="javascript:sym('NGA009012')" TargetMode="External"/><Relationship Id="rId205" Type="http://schemas.openxmlformats.org/officeDocument/2006/relationships/hyperlink" Target="javascript:sym('NGA010007')" TargetMode="External"/><Relationship Id="rId247" Type="http://schemas.openxmlformats.org/officeDocument/2006/relationships/hyperlink" Target="javascript:sym('NGA012009')" TargetMode="External"/><Relationship Id="rId412" Type="http://schemas.openxmlformats.org/officeDocument/2006/relationships/hyperlink" Target="javascript:sym('NGA020021')" TargetMode="External"/><Relationship Id="rId107" Type="http://schemas.openxmlformats.org/officeDocument/2006/relationships/hyperlink" Target="javascript:sym('NGA005010')" TargetMode="External"/><Relationship Id="rId289" Type="http://schemas.openxmlformats.org/officeDocument/2006/relationships/hyperlink" Target="javascript:sym('NGA014015')" TargetMode="External"/><Relationship Id="rId454" Type="http://schemas.openxmlformats.org/officeDocument/2006/relationships/hyperlink" Target="javascript:sym('NGA021018')" TargetMode="External"/><Relationship Id="rId496" Type="http://schemas.openxmlformats.org/officeDocument/2006/relationships/hyperlink" Target="javascript:sym('NGA023003')" TargetMode="External"/><Relationship Id="rId661" Type="http://schemas.openxmlformats.org/officeDocument/2006/relationships/hyperlink" Target="javascript:sym('NGA030028')" TargetMode="External"/><Relationship Id="rId717" Type="http://schemas.openxmlformats.org/officeDocument/2006/relationships/hyperlink" Target="javascript:sym('NGA033001')" TargetMode="External"/><Relationship Id="rId759" Type="http://schemas.openxmlformats.org/officeDocument/2006/relationships/hyperlink" Target="javascript:sym('NGA034019')" TargetMode="External"/><Relationship Id="rId11" Type="http://schemas.openxmlformats.org/officeDocument/2006/relationships/hyperlink" Target="javascript:sym('NGA001008')" TargetMode="External"/><Relationship Id="rId53" Type="http://schemas.openxmlformats.org/officeDocument/2006/relationships/hyperlink" Target="javascript:sym('NGA003010')" TargetMode="External"/><Relationship Id="rId149" Type="http://schemas.openxmlformats.org/officeDocument/2006/relationships/hyperlink" Target="javascript:sym('NGA007022')" TargetMode="External"/><Relationship Id="rId314" Type="http://schemas.openxmlformats.org/officeDocument/2006/relationships/hyperlink" Target="javascript:sym('NGA017003')" TargetMode="External"/><Relationship Id="rId356" Type="http://schemas.openxmlformats.org/officeDocument/2006/relationships/hyperlink" Target="javascript:sym('NGA018017')" TargetMode="External"/><Relationship Id="rId398" Type="http://schemas.openxmlformats.org/officeDocument/2006/relationships/hyperlink" Target="javascript:sym('NGA020007')" TargetMode="External"/><Relationship Id="rId521" Type="http://schemas.openxmlformats.org/officeDocument/2006/relationships/hyperlink" Target="javascript:sym('NGA024006')" TargetMode="External"/><Relationship Id="rId563" Type="http://schemas.openxmlformats.org/officeDocument/2006/relationships/hyperlink" Target="javascript:sym('NGA026010')" TargetMode="External"/><Relationship Id="rId619" Type="http://schemas.openxmlformats.org/officeDocument/2006/relationships/hyperlink" Target="javascript:sym('NGA029005')" TargetMode="External"/><Relationship Id="rId770" Type="http://schemas.openxmlformats.org/officeDocument/2006/relationships/hyperlink" Target="javascript:sym('NGA035006')" TargetMode="External"/><Relationship Id="rId95" Type="http://schemas.openxmlformats.org/officeDocument/2006/relationships/hyperlink" Target="javascript:sym('NGA004020')" TargetMode="External"/><Relationship Id="rId160" Type="http://schemas.openxmlformats.org/officeDocument/2006/relationships/hyperlink" Target="javascript:sym('NGA008009')" TargetMode="External"/><Relationship Id="rId216" Type="http://schemas.openxmlformats.org/officeDocument/2006/relationships/hyperlink" Target="javascript:sym('NGA010018')" TargetMode="External"/><Relationship Id="rId423" Type="http://schemas.openxmlformats.org/officeDocument/2006/relationships/hyperlink" Target="javascript:sym('NGA020032')" TargetMode="External"/><Relationship Id="rId258" Type="http://schemas.openxmlformats.org/officeDocument/2006/relationships/hyperlink" Target="javascript:sym('NGA013001')" TargetMode="External"/><Relationship Id="rId465" Type="http://schemas.openxmlformats.org/officeDocument/2006/relationships/hyperlink" Target="javascript:sym('NGA021029')" TargetMode="External"/><Relationship Id="rId630" Type="http://schemas.openxmlformats.org/officeDocument/2006/relationships/hyperlink" Target="javascript:sym('NGA029016')" TargetMode="External"/><Relationship Id="rId672" Type="http://schemas.openxmlformats.org/officeDocument/2006/relationships/hyperlink" Target="javascript:sym('NGA031008')" TargetMode="External"/><Relationship Id="rId728" Type="http://schemas.openxmlformats.org/officeDocument/2006/relationships/hyperlink" Target="javascript:sym('NGA033012')" TargetMode="External"/><Relationship Id="rId22" Type="http://schemas.openxmlformats.org/officeDocument/2006/relationships/hyperlink" Target="javascript:sym('NGA002001')" TargetMode="External"/><Relationship Id="rId64" Type="http://schemas.openxmlformats.org/officeDocument/2006/relationships/hyperlink" Target="javascript:sym('NGA003021')" TargetMode="External"/><Relationship Id="rId118" Type="http://schemas.openxmlformats.org/officeDocument/2006/relationships/hyperlink" Target="javascript:sym('NGA006')" TargetMode="External"/><Relationship Id="rId325" Type="http://schemas.openxmlformats.org/officeDocument/2006/relationships/hyperlink" Target="javascript:sym('NGA017014')" TargetMode="External"/><Relationship Id="rId367" Type="http://schemas.openxmlformats.org/officeDocument/2006/relationships/hyperlink" Target="javascript:sym('NGA019')" TargetMode="External"/><Relationship Id="rId532" Type="http://schemas.openxmlformats.org/officeDocument/2006/relationships/hyperlink" Target="javascript:sym('NGA025')" TargetMode="External"/><Relationship Id="rId574" Type="http://schemas.openxmlformats.org/officeDocument/2006/relationships/hyperlink" Target="javascript:sym('NGA027007')" TargetMode="External"/><Relationship Id="rId171" Type="http://schemas.openxmlformats.org/officeDocument/2006/relationships/hyperlink" Target="javascript:sym('NGA008020')" TargetMode="External"/><Relationship Id="rId227" Type="http://schemas.openxmlformats.org/officeDocument/2006/relationships/hyperlink" Target="javascript:sym('NGA011003')" TargetMode="External"/><Relationship Id="rId781" Type="http://schemas.openxmlformats.org/officeDocument/2006/relationships/hyperlink" Target="javascript:sym('NGA036')" TargetMode="External"/><Relationship Id="rId269" Type="http://schemas.openxmlformats.org/officeDocument/2006/relationships/hyperlink" Target="javascript:sym('NGA013012')" TargetMode="External"/><Relationship Id="rId434" Type="http://schemas.openxmlformats.org/officeDocument/2006/relationships/hyperlink" Target="javascript:sym('NGA020043')" TargetMode="External"/><Relationship Id="rId476" Type="http://schemas.openxmlformats.org/officeDocument/2006/relationships/hyperlink" Target="javascript:sym('NGA022005')" TargetMode="External"/><Relationship Id="rId641" Type="http://schemas.openxmlformats.org/officeDocument/2006/relationships/hyperlink" Target="javascript:sym('NGA030008')" TargetMode="External"/><Relationship Id="rId683" Type="http://schemas.openxmlformats.org/officeDocument/2006/relationships/hyperlink" Target="javascript:sym('NGA031019')" TargetMode="External"/><Relationship Id="rId739" Type="http://schemas.openxmlformats.org/officeDocument/2006/relationships/hyperlink" Target="javascript:sym('NGA033023')" TargetMode="External"/><Relationship Id="rId33" Type="http://schemas.openxmlformats.org/officeDocument/2006/relationships/hyperlink" Target="javascript:sym('NGA002012')" TargetMode="External"/><Relationship Id="rId129" Type="http://schemas.openxmlformats.org/officeDocument/2006/relationships/hyperlink" Target="javascript:sym('NGA007002')" TargetMode="External"/><Relationship Id="rId280" Type="http://schemas.openxmlformats.org/officeDocument/2006/relationships/hyperlink" Target="javascript:sym('NGA014006')" TargetMode="External"/><Relationship Id="rId336" Type="http://schemas.openxmlformats.org/officeDocument/2006/relationships/hyperlink" Target="javascript:sym('NGA017024')" TargetMode="External"/><Relationship Id="rId501" Type="http://schemas.openxmlformats.org/officeDocument/2006/relationships/hyperlink" Target="javascript:sym('NGA023008')" TargetMode="External"/><Relationship Id="rId543" Type="http://schemas.openxmlformats.org/officeDocument/2006/relationships/hyperlink" Target="javascript:sym('NGA025011')" TargetMode="External"/><Relationship Id="rId75" Type="http://schemas.openxmlformats.org/officeDocument/2006/relationships/hyperlink" Target="javascript:sym('NGA004')" TargetMode="External"/><Relationship Id="rId140" Type="http://schemas.openxmlformats.org/officeDocument/2006/relationships/hyperlink" Target="javascript:sym('NGA007013')" TargetMode="External"/><Relationship Id="rId182" Type="http://schemas.openxmlformats.org/officeDocument/2006/relationships/hyperlink" Target="javascript:sym('NGA009003')" TargetMode="External"/><Relationship Id="rId378" Type="http://schemas.openxmlformats.org/officeDocument/2006/relationships/hyperlink" Target="javascript:sym('NGA019011')" TargetMode="External"/><Relationship Id="rId403" Type="http://schemas.openxmlformats.org/officeDocument/2006/relationships/hyperlink" Target="javascript:sym('NGA020012')" TargetMode="External"/><Relationship Id="rId585" Type="http://schemas.openxmlformats.org/officeDocument/2006/relationships/hyperlink" Target="javascript:sym('NGA027018')" TargetMode="External"/><Relationship Id="rId750" Type="http://schemas.openxmlformats.org/officeDocument/2006/relationships/hyperlink" Target="javascript:sym('NGA034010')" TargetMode="External"/><Relationship Id="rId792" Type="http://schemas.openxmlformats.org/officeDocument/2006/relationships/hyperlink" Target="javascript:sym('NGA036011')" TargetMode="External"/><Relationship Id="rId806" Type="http://schemas.openxmlformats.org/officeDocument/2006/relationships/hyperlink" Target="javascript:sym('NGA037007')" TargetMode="External"/><Relationship Id="rId6" Type="http://schemas.openxmlformats.org/officeDocument/2006/relationships/hyperlink" Target="javascript:sym('NGA001003')" TargetMode="External"/><Relationship Id="rId238" Type="http://schemas.openxmlformats.org/officeDocument/2006/relationships/hyperlink" Target="javascript:sym('NGA012')" TargetMode="External"/><Relationship Id="rId445" Type="http://schemas.openxmlformats.org/officeDocument/2006/relationships/hyperlink" Target="javascript:sym('NGA021007')" TargetMode="External"/><Relationship Id="rId487" Type="http://schemas.openxmlformats.org/officeDocument/2006/relationships/hyperlink" Target="javascript:sym('NGA022016')" TargetMode="External"/><Relationship Id="rId610" Type="http://schemas.openxmlformats.org/officeDocument/2006/relationships/hyperlink" Target="javascript:sym('NGA028017')" TargetMode="External"/><Relationship Id="rId652" Type="http://schemas.openxmlformats.org/officeDocument/2006/relationships/hyperlink" Target="javascript:sym('NGA030019')" TargetMode="External"/><Relationship Id="rId694" Type="http://schemas.openxmlformats.org/officeDocument/2006/relationships/hyperlink" Target="javascript:sym('NGA031030')" TargetMode="External"/><Relationship Id="rId708" Type="http://schemas.openxmlformats.org/officeDocument/2006/relationships/hyperlink" Target="javascript:sym('NGA032010')" TargetMode="External"/><Relationship Id="rId291" Type="http://schemas.openxmlformats.org/officeDocument/2006/relationships/hyperlink" Target="javascript:sym('NGA014017')" TargetMode="External"/><Relationship Id="rId305" Type="http://schemas.openxmlformats.org/officeDocument/2006/relationships/hyperlink" Target="javascript:sym('NGA016006')" TargetMode="External"/><Relationship Id="rId347" Type="http://schemas.openxmlformats.org/officeDocument/2006/relationships/hyperlink" Target="javascript:sym('NGA018008')" TargetMode="External"/><Relationship Id="rId512" Type="http://schemas.openxmlformats.org/officeDocument/2006/relationships/hyperlink" Target="javascript:sym('NGA023019')" TargetMode="External"/><Relationship Id="rId44" Type="http://schemas.openxmlformats.org/officeDocument/2006/relationships/hyperlink" Target="javascript:sym('NGA003001')" TargetMode="External"/><Relationship Id="rId86" Type="http://schemas.openxmlformats.org/officeDocument/2006/relationships/hyperlink" Target="javascript:sym('NGA004011')" TargetMode="External"/><Relationship Id="rId151" Type="http://schemas.openxmlformats.org/officeDocument/2006/relationships/hyperlink" Target="javascript:sym('NGA008')" TargetMode="External"/><Relationship Id="rId389" Type="http://schemas.openxmlformats.org/officeDocument/2006/relationships/hyperlink" Target="javascript:sym('NGA019022')" TargetMode="External"/><Relationship Id="rId554" Type="http://schemas.openxmlformats.org/officeDocument/2006/relationships/hyperlink" Target="javascript:sym('NGA026001')" TargetMode="External"/><Relationship Id="rId596" Type="http://schemas.openxmlformats.org/officeDocument/2006/relationships/hyperlink" Target="javascript:sym('NGA028003')" TargetMode="External"/><Relationship Id="rId761" Type="http://schemas.openxmlformats.org/officeDocument/2006/relationships/hyperlink" Target="javascript:sym('NGA034021')" TargetMode="External"/><Relationship Id="rId193" Type="http://schemas.openxmlformats.org/officeDocument/2006/relationships/hyperlink" Target="javascript:sym('NGA009014')" TargetMode="External"/><Relationship Id="rId207" Type="http://schemas.openxmlformats.org/officeDocument/2006/relationships/hyperlink" Target="javascript:sym('NGA010009')" TargetMode="External"/><Relationship Id="rId249" Type="http://schemas.openxmlformats.org/officeDocument/2006/relationships/hyperlink" Target="javascript:sym('NGA012011')" TargetMode="External"/><Relationship Id="rId414" Type="http://schemas.openxmlformats.org/officeDocument/2006/relationships/hyperlink" Target="javascript:sym('NGA020023')" TargetMode="External"/><Relationship Id="rId456" Type="http://schemas.openxmlformats.org/officeDocument/2006/relationships/hyperlink" Target="javascript:sym('NGA021020')" TargetMode="External"/><Relationship Id="rId498" Type="http://schemas.openxmlformats.org/officeDocument/2006/relationships/hyperlink" Target="javascript:sym('NGA023005')" TargetMode="External"/><Relationship Id="rId621" Type="http://schemas.openxmlformats.org/officeDocument/2006/relationships/hyperlink" Target="javascript:sym('NGA029007')" TargetMode="External"/><Relationship Id="rId663" Type="http://schemas.openxmlformats.org/officeDocument/2006/relationships/hyperlink" Target="javascript:sym('NGA030030')" TargetMode="External"/><Relationship Id="rId13" Type="http://schemas.openxmlformats.org/officeDocument/2006/relationships/hyperlink" Target="javascript:sym('NGA001010')" TargetMode="External"/><Relationship Id="rId109" Type="http://schemas.openxmlformats.org/officeDocument/2006/relationships/hyperlink" Target="javascript:sym('NGA005012')" TargetMode="External"/><Relationship Id="rId260" Type="http://schemas.openxmlformats.org/officeDocument/2006/relationships/hyperlink" Target="javascript:sym('NGA013003')" TargetMode="External"/><Relationship Id="rId316" Type="http://schemas.openxmlformats.org/officeDocument/2006/relationships/hyperlink" Target="javascript:sym('NGA017005')" TargetMode="External"/><Relationship Id="rId523" Type="http://schemas.openxmlformats.org/officeDocument/2006/relationships/hyperlink" Target="javascript:sym('NGA024008')" TargetMode="External"/><Relationship Id="rId719" Type="http://schemas.openxmlformats.org/officeDocument/2006/relationships/hyperlink" Target="javascript:sym('NGA033003')" TargetMode="External"/><Relationship Id="rId55" Type="http://schemas.openxmlformats.org/officeDocument/2006/relationships/hyperlink" Target="javascript:sym('NGA003012')" TargetMode="External"/><Relationship Id="rId97" Type="http://schemas.openxmlformats.org/officeDocument/2006/relationships/hyperlink" Target="javascript:sym('NGA005')" TargetMode="External"/><Relationship Id="rId120" Type="http://schemas.openxmlformats.org/officeDocument/2006/relationships/hyperlink" Target="javascript:sym('NGA006002')" TargetMode="External"/><Relationship Id="rId358" Type="http://schemas.openxmlformats.org/officeDocument/2006/relationships/hyperlink" Target="javascript:sym('NGA018019')" TargetMode="External"/><Relationship Id="rId565" Type="http://schemas.openxmlformats.org/officeDocument/2006/relationships/hyperlink" Target="javascript:sym('NGA026012')" TargetMode="External"/><Relationship Id="rId730" Type="http://schemas.openxmlformats.org/officeDocument/2006/relationships/hyperlink" Target="javascript:sym('NGA033014')" TargetMode="External"/><Relationship Id="rId772" Type="http://schemas.openxmlformats.org/officeDocument/2006/relationships/hyperlink" Target="javascript:sym('NGA035008')" TargetMode="External"/><Relationship Id="rId162" Type="http://schemas.openxmlformats.org/officeDocument/2006/relationships/hyperlink" Target="javascript:sym('NGA008011')" TargetMode="External"/><Relationship Id="rId218" Type="http://schemas.openxmlformats.org/officeDocument/2006/relationships/hyperlink" Target="javascript:sym('NGA010020')" TargetMode="External"/><Relationship Id="rId425" Type="http://schemas.openxmlformats.org/officeDocument/2006/relationships/hyperlink" Target="javascript:sym('NGA020034')" TargetMode="External"/><Relationship Id="rId467" Type="http://schemas.openxmlformats.org/officeDocument/2006/relationships/hyperlink" Target="javascript:sym('NGA021031')" TargetMode="External"/><Relationship Id="rId632" Type="http://schemas.openxmlformats.org/officeDocument/2006/relationships/hyperlink" Target="javascript:sym('NGA029018')" TargetMode="External"/><Relationship Id="rId271" Type="http://schemas.openxmlformats.org/officeDocument/2006/relationships/hyperlink" Target="javascript:sym('NGA013014')" TargetMode="External"/><Relationship Id="rId674" Type="http://schemas.openxmlformats.org/officeDocument/2006/relationships/hyperlink" Target="javascript:sym('NGA031010')" TargetMode="External"/><Relationship Id="rId24" Type="http://schemas.openxmlformats.org/officeDocument/2006/relationships/hyperlink" Target="javascript:sym('NGA002003')" TargetMode="External"/><Relationship Id="rId66" Type="http://schemas.openxmlformats.org/officeDocument/2006/relationships/hyperlink" Target="javascript:sym('NGA003023')" TargetMode="External"/><Relationship Id="rId131" Type="http://schemas.openxmlformats.org/officeDocument/2006/relationships/hyperlink" Target="javascript:sym('NGA007004')" TargetMode="External"/><Relationship Id="rId327" Type="http://schemas.openxmlformats.org/officeDocument/2006/relationships/hyperlink" Target="javascript:sym('NGA017016')" TargetMode="External"/><Relationship Id="rId369" Type="http://schemas.openxmlformats.org/officeDocument/2006/relationships/hyperlink" Target="javascript:sym('NGA019002')" TargetMode="External"/><Relationship Id="rId534" Type="http://schemas.openxmlformats.org/officeDocument/2006/relationships/hyperlink" Target="javascript:sym('NGA025002')" TargetMode="External"/><Relationship Id="rId576" Type="http://schemas.openxmlformats.org/officeDocument/2006/relationships/hyperlink" Target="javascript:sym('NGA027009')" TargetMode="External"/><Relationship Id="rId741" Type="http://schemas.openxmlformats.org/officeDocument/2006/relationships/hyperlink" Target="javascript:sym('NGA034001')" TargetMode="External"/><Relationship Id="rId783" Type="http://schemas.openxmlformats.org/officeDocument/2006/relationships/hyperlink" Target="javascript:sym('NGA036002')" TargetMode="External"/><Relationship Id="rId173" Type="http://schemas.openxmlformats.org/officeDocument/2006/relationships/hyperlink" Target="javascript:sym('NGA008022')" TargetMode="External"/><Relationship Id="rId229" Type="http://schemas.openxmlformats.org/officeDocument/2006/relationships/hyperlink" Target="javascript:sym('NGA011005')" TargetMode="External"/><Relationship Id="rId380" Type="http://schemas.openxmlformats.org/officeDocument/2006/relationships/hyperlink" Target="javascript:sym('NGA019013')" TargetMode="External"/><Relationship Id="rId436" Type="http://schemas.openxmlformats.org/officeDocument/2006/relationships/hyperlink" Target="javascript:sym('NGA021')" TargetMode="External"/><Relationship Id="rId601" Type="http://schemas.openxmlformats.org/officeDocument/2006/relationships/hyperlink" Target="javascript:sym('NGA028008')" TargetMode="External"/><Relationship Id="rId643" Type="http://schemas.openxmlformats.org/officeDocument/2006/relationships/hyperlink" Target="javascript:sym('NGA030010')" TargetMode="External"/><Relationship Id="rId240" Type="http://schemas.openxmlformats.org/officeDocument/2006/relationships/hyperlink" Target="javascript:sym('NGA012002')" TargetMode="External"/><Relationship Id="rId478" Type="http://schemas.openxmlformats.org/officeDocument/2006/relationships/hyperlink" Target="javascript:sym('NGA022007')" TargetMode="External"/><Relationship Id="rId685" Type="http://schemas.openxmlformats.org/officeDocument/2006/relationships/hyperlink" Target="javascript:sym('NGA031021')" TargetMode="External"/><Relationship Id="rId35" Type="http://schemas.openxmlformats.org/officeDocument/2006/relationships/hyperlink" Target="javascript:sym('NGA002014')" TargetMode="External"/><Relationship Id="rId77" Type="http://schemas.openxmlformats.org/officeDocument/2006/relationships/hyperlink" Target="javascript:sym('NGA004002')" TargetMode="External"/><Relationship Id="rId100" Type="http://schemas.openxmlformats.org/officeDocument/2006/relationships/hyperlink" Target="javascript:sym('NGA005003')" TargetMode="External"/><Relationship Id="rId282" Type="http://schemas.openxmlformats.org/officeDocument/2006/relationships/hyperlink" Target="javascript:sym('NGA014008')" TargetMode="External"/><Relationship Id="rId338" Type="http://schemas.openxmlformats.org/officeDocument/2006/relationships/hyperlink" Target="javascript:sym('NGA017027')" TargetMode="External"/><Relationship Id="rId503" Type="http://schemas.openxmlformats.org/officeDocument/2006/relationships/hyperlink" Target="javascript:sym('NGA023010')" TargetMode="External"/><Relationship Id="rId545" Type="http://schemas.openxmlformats.org/officeDocument/2006/relationships/hyperlink" Target="javascript:sym('NGA025013')" TargetMode="External"/><Relationship Id="rId587" Type="http://schemas.openxmlformats.org/officeDocument/2006/relationships/hyperlink" Target="javascript:sym('NGA027020')" TargetMode="External"/><Relationship Id="rId710" Type="http://schemas.openxmlformats.org/officeDocument/2006/relationships/hyperlink" Target="javascript:sym('NGA032012')" TargetMode="External"/><Relationship Id="rId752" Type="http://schemas.openxmlformats.org/officeDocument/2006/relationships/hyperlink" Target="javascript:sym('NGA034012')" TargetMode="External"/><Relationship Id="rId808" Type="http://schemas.openxmlformats.org/officeDocument/2006/relationships/hyperlink" Target="javascript:sym('NGA037009')" TargetMode="External"/><Relationship Id="rId8" Type="http://schemas.openxmlformats.org/officeDocument/2006/relationships/hyperlink" Target="javascript:sym('NGA001005')" TargetMode="External"/><Relationship Id="rId142" Type="http://schemas.openxmlformats.org/officeDocument/2006/relationships/hyperlink" Target="javascript:sym('NGA007015')" TargetMode="External"/><Relationship Id="rId184" Type="http://schemas.openxmlformats.org/officeDocument/2006/relationships/hyperlink" Target="javascript:sym('NGA009005')" TargetMode="External"/><Relationship Id="rId391" Type="http://schemas.openxmlformats.org/officeDocument/2006/relationships/hyperlink" Target="javascript:sym('NGA020')" TargetMode="External"/><Relationship Id="rId405" Type="http://schemas.openxmlformats.org/officeDocument/2006/relationships/hyperlink" Target="javascript:sym('NGA020014')" TargetMode="External"/><Relationship Id="rId447" Type="http://schemas.openxmlformats.org/officeDocument/2006/relationships/hyperlink" Target="javascript:sym('NGA021011')" TargetMode="External"/><Relationship Id="rId612" Type="http://schemas.openxmlformats.org/officeDocument/2006/relationships/hyperlink" Target="javascript:sym('NGA028019')" TargetMode="External"/><Relationship Id="rId794" Type="http://schemas.openxmlformats.org/officeDocument/2006/relationships/hyperlink" Target="javascript:sym('NGA036013')" TargetMode="External"/><Relationship Id="rId251" Type="http://schemas.openxmlformats.org/officeDocument/2006/relationships/hyperlink" Target="javascript:sym('NGA012013')" TargetMode="External"/><Relationship Id="rId489" Type="http://schemas.openxmlformats.org/officeDocument/2006/relationships/hyperlink" Target="javascript:sym('NGA022018')" TargetMode="External"/><Relationship Id="rId654" Type="http://schemas.openxmlformats.org/officeDocument/2006/relationships/hyperlink" Target="javascript:sym('NGA030021')" TargetMode="External"/><Relationship Id="rId696" Type="http://schemas.openxmlformats.org/officeDocument/2006/relationships/hyperlink" Target="javascript:sym('NGA031032')" TargetMode="External"/><Relationship Id="rId46" Type="http://schemas.openxmlformats.org/officeDocument/2006/relationships/hyperlink" Target="javascript:sym('NGA003003')" TargetMode="External"/><Relationship Id="rId293" Type="http://schemas.openxmlformats.org/officeDocument/2006/relationships/hyperlink" Target="javascript:sym('NGA015001')" TargetMode="External"/><Relationship Id="rId307" Type="http://schemas.openxmlformats.org/officeDocument/2006/relationships/hyperlink" Target="javascript:sym('NGA016008')" TargetMode="External"/><Relationship Id="rId349" Type="http://schemas.openxmlformats.org/officeDocument/2006/relationships/hyperlink" Target="javascript:sym('NGA018010')" TargetMode="External"/><Relationship Id="rId514" Type="http://schemas.openxmlformats.org/officeDocument/2006/relationships/hyperlink" Target="javascript:sym('NGA023021')" TargetMode="External"/><Relationship Id="rId556" Type="http://schemas.openxmlformats.org/officeDocument/2006/relationships/hyperlink" Target="javascript:sym('NGA026003')" TargetMode="External"/><Relationship Id="rId721" Type="http://schemas.openxmlformats.org/officeDocument/2006/relationships/hyperlink" Target="javascript:sym('NGA033005')" TargetMode="External"/><Relationship Id="rId763" Type="http://schemas.openxmlformats.org/officeDocument/2006/relationships/hyperlink" Target="javascript:sym('NGA034023')" TargetMode="External"/><Relationship Id="rId88" Type="http://schemas.openxmlformats.org/officeDocument/2006/relationships/hyperlink" Target="javascript:sym('NGA004013')" TargetMode="External"/><Relationship Id="rId111" Type="http://schemas.openxmlformats.org/officeDocument/2006/relationships/hyperlink" Target="javascript:sym('NGA005014')" TargetMode="External"/><Relationship Id="rId153" Type="http://schemas.openxmlformats.org/officeDocument/2006/relationships/hyperlink" Target="javascript:sym('NGA008002')" TargetMode="External"/><Relationship Id="rId195" Type="http://schemas.openxmlformats.org/officeDocument/2006/relationships/hyperlink" Target="javascript:sym('NGA009016')" TargetMode="External"/><Relationship Id="rId209" Type="http://schemas.openxmlformats.org/officeDocument/2006/relationships/hyperlink" Target="javascript:sym('NGA010011')" TargetMode="External"/><Relationship Id="rId360" Type="http://schemas.openxmlformats.org/officeDocument/2006/relationships/hyperlink" Target="javascript:sym('NGA018021')" TargetMode="External"/><Relationship Id="rId416" Type="http://schemas.openxmlformats.org/officeDocument/2006/relationships/hyperlink" Target="javascript:sym('NGA020025')" TargetMode="External"/><Relationship Id="rId598" Type="http://schemas.openxmlformats.org/officeDocument/2006/relationships/hyperlink" Target="javascript:sym('NGA028005')" TargetMode="External"/><Relationship Id="rId220" Type="http://schemas.openxmlformats.org/officeDocument/2006/relationships/hyperlink" Target="javascript:sym('NGA010022')" TargetMode="External"/><Relationship Id="rId458" Type="http://schemas.openxmlformats.org/officeDocument/2006/relationships/hyperlink" Target="javascript:sym('NGA021022')" TargetMode="External"/><Relationship Id="rId623" Type="http://schemas.openxmlformats.org/officeDocument/2006/relationships/hyperlink" Target="javascript:sym('NGA029009')" TargetMode="External"/><Relationship Id="rId665" Type="http://schemas.openxmlformats.org/officeDocument/2006/relationships/hyperlink" Target="javascript:sym('NGA031001')" TargetMode="External"/><Relationship Id="rId15" Type="http://schemas.openxmlformats.org/officeDocument/2006/relationships/hyperlink" Target="javascript:sym('NGA001012')" TargetMode="External"/><Relationship Id="rId57" Type="http://schemas.openxmlformats.org/officeDocument/2006/relationships/hyperlink" Target="javascript:sym('NGA003014')" TargetMode="External"/><Relationship Id="rId262" Type="http://schemas.openxmlformats.org/officeDocument/2006/relationships/hyperlink" Target="javascript:sym('NGA013005')" TargetMode="External"/><Relationship Id="rId318" Type="http://schemas.openxmlformats.org/officeDocument/2006/relationships/hyperlink" Target="javascript:sym('NGA017007')" TargetMode="External"/><Relationship Id="rId525" Type="http://schemas.openxmlformats.org/officeDocument/2006/relationships/hyperlink" Target="javascript:sym('NGA024010')" TargetMode="External"/><Relationship Id="rId567" Type="http://schemas.openxmlformats.org/officeDocument/2006/relationships/hyperlink" Target="javascript:sym('NGA027')" TargetMode="External"/><Relationship Id="rId732" Type="http://schemas.openxmlformats.org/officeDocument/2006/relationships/hyperlink" Target="javascript:sym('NGA033016')" TargetMode="External"/><Relationship Id="rId99" Type="http://schemas.openxmlformats.org/officeDocument/2006/relationships/hyperlink" Target="javascript:sym('NGA005002')" TargetMode="External"/><Relationship Id="rId122" Type="http://schemas.openxmlformats.org/officeDocument/2006/relationships/hyperlink" Target="javascript:sym('NGA006004')" TargetMode="External"/><Relationship Id="rId164" Type="http://schemas.openxmlformats.org/officeDocument/2006/relationships/hyperlink" Target="javascript:sym('NGA008013')" TargetMode="External"/><Relationship Id="rId371" Type="http://schemas.openxmlformats.org/officeDocument/2006/relationships/hyperlink" Target="javascript:sym('NGA019004')" TargetMode="External"/><Relationship Id="rId774" Type="http://schemas.openxmlformats.org/officeDocument/2006/relationships/hyperlink" Target="javascript:sym('NGA035010')" TargetMode="External"/><Relationship Id="rId427" Type="http://schemas.openxmlformats.org/officeDocument/2006/relationships/hyperlink" Target="javascript:sym('NGA020036')" TargetMode="External"/><Relationship Id="rId469" Type="http://schemas.openxmlformats.org/officeDocument/2006/relationships/hyperlink" Target="javascript:sym('NGA021033')" TargetMode="External"/><Relationship Id="rId634" Type="http://schemas.openxmlformats.org/officeDocument/2006/relationships/hyperlink" Target="javascript:sym('NGA030001')" TargetMode="External"/><Relationship Id="rId676" Type="http://schemas.openxmlformats.org/officeDocument/2006/relationships/hyperlink" Target="javascript:sym('NGA031012')" TargetMode="External"/><Relationship Id="rId26" Type="http://schemas.openxmlformats.org/officeDocument/2006/relationships/hyperlink" Target="javascript:sym('NGA002005')" TargetMode="External"/><Relationship Id="rId231" Type="http://schemas.openxmlformats.org/officeDocument/2006/relationships/hyperlink" Target="javascript:sym('NGA011007')" TargetMode="External"/><Relationship Id="rId273" Type="http://schemas.openxmlformats.org/officeDocument/2006/relationships/hyperlink" Target="javascript:sym('NGA013016')" TargetMode="External"/><Relationship Id="rId329" Type="http://schemas.openxmlformats.org/officeDocument/2006/relationships/hyperlink" Target="javascript:sym('NGA017018')" TargetMode="External"/><Relationship Id="rId480" Type="http://schemas.openxmlformats.org/officeDocument/2006/relationships/hyperlink" Target="javascript:sym('NGA022009')" TargetMode="External"/><Relationship Id="rId536" Type="http://schemas.openxmlformats.org/officeDocument/2006/relationships/hyperlink" Target="javascript:sym('NGA025004')" TargetMode="External"/><Relationship Id="rId701" Type="http://schemas.openxmlformats.org/officeDocument/2006/relationships/hyperlink" Target="javascript:sym('NGA032003')" TargetMode="External"/><Relationship Id="rId68" Type="http://schemas.openxmlformats.org/officeDocument/2006/relationships/hyperlink" Target="javascript:sym('NGA003025')" TargetMode="External"/><Relationship Id="rId133" Type="http://schemas.openxmlformats.org/officeDocument/2006/relationships/hyperlink" Target="javascript:sym('NGA007006')" TargetMode="External"/><Relationship Id="rId175" Type="http://schemas.openxmlformats.org/officeDocument/2006/relationships/hyperlink" Target="javascript:sym('NGA008024')" TargetMode="External"/><Relationship Id="rId340" Type="http://schemas.openxmlformats.org/officeDocument/2006/relationships/hyperlink" Target="javascript:sym('NGA018001')" TargetMode="External"/><Relationship Id="rId578" Type="http://schemas.openxmlformats.org/officeDocument/2006/relationships/hyperlink" Target="javascript:sym('NGA027011')" TargetMode="External"/><Relationship Id="rId743" Type="http://schemas.openxmlformats.org/officeDocument/2006/relationships/hyperlink" Target="javascript:sym('NGA034003')" TargetMode="External"/><Relationship Id="rId785" Type="http://schemas.openxmlformats.org/officeDocument/2006/relationships/hyperlink" Target="javascript:sym('NGA036004')" TargetMode="External"/><Relationship Id="rId200" Type="http://schemas.openxmlformats.org/officeDocument/2006/relationships/hyperlink" Target="javascript:sym('NGA010002')" TargetMode="External"/><Relationship Id="rId382" Type="http://schemas.openxmlformats.org/officeDocument/2006/relationships/hyperlink" Target="javascript:sym('NGA019015')" TargetMode="External"/><Relationship Id="rId438" Type="http://schemas.openxmlformats.org/officeDocument/2006/relationships/hyperlink" Target="javascript:sym('NGA021002')" TargetMode="External"/><Relationship Id="rId603" Type="http://schemas.openxmlformats.org/officeDocument/2006/relationships/hyperlink" Target="javascript:sym('NGA028010')" TargetMode="External"/><Relationship Id="rId645" Type="http://schemas.openxmlformats.org/officeDocument/2006/relationships/hyperlink" Target="javascript:sym('NGA030015')" TargetMode="External"/><Relationship Id="rId687" Type="http://schemas.openxmlformats.org/officeDocument/2006/relationships/hyperlink" Target="javascript:sym('NGA031023')" TargetMode="External"/><Relationship Id="rId810" Type="http://schemas.openxmlformats.org/officeDocument/2006/relationships/hyperlink" Target="javascript:sym('NGA037011')" TargetMode="External"/><Relationship Id="rId242" Type="http://schemas.openxmlformats.org/officeDocument/2006/relationships/hyperlink" Target="javascript:sym('NGA012004')" TargetMode="External"/><Relationship Id="rId284" Type="http://schemas.openxmlformats.org/officeDocument/2006/relationships/hyperlink" Target="javascript:sym('NGA014010')" TargetMode="External"/><Relationship Id="rId491" Type="http://schemas.openxmlformats.org/officeDocument/2006/relationships/hyperlink" Target="javascript:sym('NGA022020')" TargetMode="External"/><Relationship Id="rId505" Type="http://schemas.openxmlformats.org/officeDocument/2006/relationships/hyperlink" Target="javascript:sym('NGA023012')" TargetMode="External"/><Relationship Id="rId712" Type="http://schemas.openxmlformats.org/officeDocument/2006/relationships/hyperlink" Target="javascript:sym('NGA032014')" TargetMode="External"/><Relationship Id="rId37" Type="http://schemas.openxmlformats.org/officeDocument/2006/relationships/hyperlink" Target="javascript:sym('NGA002016')" TargetMode="External"/><Relationship Id="rId79" Type="http://schemas.openxmlformats.org/officeDocument/2006/relationships/hyperlink" Target="javascript:sym('NGA004004')" TargetMode="External"/><Relationship Id="rId102" Type="http://schemas.openxmlformats.org/officeDocument/2006/relationships/hyperlink" Target="javascript:sym('NGA005005')" TargetMode="External"/><Relationship Id="rId144" Type="http://schemas.openxmlformats.org/officeDocument/2006/relationships/hyperlink" Target="javascript:sym('NGA007017')" TargetMode="External"/><Relationship Id="rId547" Type="http://schemas.openxmlformats.org/officeDocument/2006/relationships/hyperlink" Target="javascript:sym('NGA025015')" TargetMode="External"/><Relationship Id="rId589" Type="http://schemas.openxmlformats.org/officeDocument/2006/relationships/hyperlink" Target="javascript:sym('NGA027022')" TargetMode="External"/><Relationship Id="rId754" Type="http://schemas.openxmlformats.org/officeDocument/2006/relationships/hyperlink" Target="javascript:sym('NGA034014')" TargetMode="External"/><Relationship Id="rId796" Type="http://schemas.openxmlformats.org/officeDocument/2006/relationships/hyperlink" Target="javascript:sym('NGA036015')" TargetMode="External"/><Relationship Id="rId90" Type="http://schemas.openxmlformats.org/officeDocument/2006/relationships/hyperlink" Target="javascript:sym('NGA004015')" TargetMode="External"/><Relationship Id="rId186" Type="http://schemas.openxmlformats.org/officeDocument/2006/relationships/hyperlink" Target="javascript:sym('NGA009007')" TargetMode="External"/><Relationship Id="rId351" Type="http://schemas.openxmlformats.org/officeDocument/2006/relationships/hyperlink" Target="javascript:sym('NGA018012')" TargetMode="External"/><Relationship Id="rId393" Type="http://schemas.openxmlformats.org/officeDocument/2006/relationships/hyperlink" Target="javascript:sym('NGA020002')" TargetMode="External"/><Relationship Id="rId407" Type="http://schemas.openxmlformats.org/officeDocument/2006/relationships/hyperlink" Target="javascript:sym('NGA020016')" TargetMode="External"/><Relationship Id="rId449" Type="http://schemas.openxmlformats.org/officeDocument/2006/relationships/hyperlink" Target="javascript:sym('NGA021013')" TargetMode="External"/><Relationship Id="rId614" Type="http://schemas.openxmlformats.org/officeDocument/2006/relationships/hyperlink" Target="javascript:sym('NGA029')" TargetMode="External"/><Relationship Id="rId656" Type="http://schemas.openxmlformats.org/officeDocument/2006/relationships/hyperlink" Target="javascript:sym('NGA030023')" TargetMode="External"/><Relationship Id="rId211" Type="http://schemas.openxmlformats.org/officeDocument/2006/relationships/hyperlink" Target="javascript:sym('NGA010013')" TargetMode="External"/><Relationship Id="rId253" Type="http://schemas.openxmlformats.org/officeDocument/2006/relationships/hyperlink" Target="javascript:sym('NGA012015')" TargetMode="External"/><Relationship Id="rId295" Type="http://schemas.openxmlformats.org/officeDocument/2006/relationships/hyperlink" Target="javascript:sym('NGA015003')" TargetMode="External"/><Relationship Id="rId309" Type="http://schemas.openxmlformats.org/officeDocument/2006/relationships/hyperlink" Target="javascript:sym('NGA016010')" TargetMode="External"/><Relationship Id="rId460" Type="http://schemas.openxmlformats.org/officeDocument/2006/relationships/hyperlink" Target="javascript:sym('NGA021024')" TargetMode="External"/><Relationship Id="rId516" Type="http://schemas.openxmlformats.org/officeDocument/2006/relationships/hyperlink" Target="javascript:sym('NGA024001')" TargetMode="External"/><Relationship Id="rId698" Type="http://schemas.openxmlformats.org/officeDocument/2006/relationships/hyperlink" Target="javascript:sym('NGA032')" TargetMode="External"/><Relationship Id="rId48" Type="http://schemas.openxmlformats.org/officeDocument/2006/relationships/hyperlink" Target="javascript:sym('NGA003005')" TargetMode="External"/><Relationship Id="rId113" Type="http://schemas.openxmlformats.org/officeDocument/2006/relationships/hyperlink" Target="javascript:sym('NGA005016')" TargetMode="External"/><Relationship Id="rId320" Type="http://schemas.openxmlformats.org/officeDocument/2006/relationships/hyperlink" Target="javascript:sym('NGA017009')" TargetMode="External"/><Relationship Id="rId558" Type="http://schemas.openxmlformats.org/officeDocument/2006/relationships/hyperlink" Target="javascript:sym('NGA026005')" TargetMode="External"/><Relationship Id="rId723" Type="http://schemas.openxmlformats.org/officeDocument/2006/relationships/hyperlink" Target="javascript:sym('NGA033007')" TargetMode="External"/><Relationship Id="rId765" Type="http://schemas.openxmlformats.org/officeDocument/2006/relationships/hyperlink" Target="javascript:sym('NGA035001')" TargetMode="External"/><Relationship Id="rId155" Type="http://schemas.openxmlformats.org/officeDocument/2006/relationships/hyperlink" Target="javascript:sym('NGA008004')" TargetMode="External"/><Relationship Id="rId197" Type="http://schemas.openxmlformats.org/officeDocument/2006/relationships/hyperlink" Target="javascript:sym('NGA009018')" TargetMode="External"/><Relationship Id="rId362" Type="http://schemas.openxmlformats.org/officeDocument/2006/relationships/hyperlink" Target="javascript:sym('NGA018023')" TargetMode="External"/><Relationship Id="rId418" Type="http://schemas.openxmlformats.org/officeDocument/2006/relationships/hyperlink" Target="javascript:sym('NGA020027')" TargetMode="External"/><Relationship Id="rId625" Type="http://schemas.openxmlformats.org/officeDocument/2006/relationships/hyperlink" Target="javascript:sym('NGA029011')" TargetMode="External"/><Relationship Id="rId222" Type="http://schemas.openxmlformats.org/officeDocument/2006/relationships/hyperlink" Target="javascript:sym('NGA010024')" TargetMode="External"/><Relationship Id="rId264" Type="http://schemas.openxmlformats.org/officeDocument/2006/relationships/hyperlink" Target="javascript:sym('NGA013007')" TargetMode="External"/><Relationship Id="rId471" Type="http://schemas.openxmlformats.org/officeDocument/2006/relationships/hyperlink" Target="javascript:sym('NGA022')" TargetMode="External"/><Relationship Id="rId667" Type="http://schemas.openxmlformats.org/officeDocument/2006/relationships/hyperlink" Target="javascript:sym('NGA031003')" TargetMode="External"/><Relationship Id="rId17" Type="http://schemas.openxmlformats.org/officeDocument/2006/relationships/hyperlink" Target="javascript:sym('NGA001014')" TargetMode="External"/><Relationship Id="rId59" Type="http://schemas.openxmlformats.org/officeDocument/2006/relationships/hyperlink" Target="javascript:sym('NGA003016')" TargetMode="External"/><Relationship Id="rId124" Type="http://schemas.openxmlformats.org/officeDocument/2006/relationships/hyperlink" Target="javascript:sym('NGA006006')" TargetMode="External"/><Relationship Id="rId527" Type="http://schemas.openxmlformats.org/officeDocument/2006/relationships/hyperlink" Target="javascript:sym('NGA024012')" TargetMode="External"/><Relationship Id="rId569" Type="http://schemas.openxmlformats.org/officeDocument/2006/relationships/hyperlink" Target="javascript:sym('NGA027002')" TargetMode="External"/><Relationship Id="rId734" Type="http://schemas.openxmlformats.org/officeDocument/2006/relationships/hyperlink" Target="javascript:sym('NGA033018')" TargetMode="External"/><Relationship Id="rId776" Type="http://schemas.openxmlformats.org/officeDocument/2006/relationships/hyperlink" Target="javascript:sym('NGA035012')" TargetMode="External"/><Relationship Id="rId70" Type="http://schemas.openxmlformats.org/officeDocument/2006/relationships/hyperlink" Target="javascript:sym('NGA003027')" TargetMode="External"/><Relationship Id="rId166" Type="http://schemas.openxmlformats.org/officeDocument/2006/relationships/hyperlink" Target="javascript:sym('NGA008015')" TargetMode="External"/><Relationship Id="rId331" Type="http://schemas.openxmlformats.org/officeDocument/2006/relationships/hyperlink" Target="javascript:sym('NGA017020')" TargetMode="External"/><Relationship Id="rId373" Type="http://schemas.openxmlformats.org/officeDocument/2006/relationships/hyperlink" Target="javascript:sym('NGA019006')" TargetMode="External"/><Relationship Id="rId429" Type="http://schemas.openxmlformats.org/officeDocument/2006/relationships/hyperlink" Target="javascript:sym('NGA020038')" TargetMode="External"/><Relationship Id="rId580" Type="http://schemas.openxmlformats.org/officeDocument/2006/relationships/hyperlink" Target="javascript:sym('NGA027013')" TargetMode="External"/><Relationship Id="rId636" Type="http://schemas.openxmlformats.org/officeDocument/2006/relationships/hyperlink" Target="javascript:sym('NGA030003')" TargetMode="External"/><Relationship Id="rId801" Type="http://schemas.openxmlformats.org/officeDocument/2006/relationships/hyperlink" Target="javascript:sym('NGA037002')" TargetMode="External"/><Relationship Id="rId1" Type="http://schemas.openxmlformats.org/officeDocument/2006/relationships/hyperlink" Target="javascript:sort('tl',0,false)" TargetMode="External"/><Relationship Id="rId233" Type="http://schemas.openxmlformats.org/officeDocument/2006/relationships/hyperlink" Target="javascript:sym('NGA011009')" TargetMode="External"/><Relationship Id="rId440" Type="http://schemas.openxmlformats.org/officeDocument/2006/relationships/hyperlink" Target="javascript:sym('NGA021004')" TargetMode="External"/><Relationship Id="rId678" Type="http://schemas.openxmlformats.org/officeDocument/2006/relationships/hyperlink" Target="javascript:sym('NGA031014')" TargetMode="External"/><Relationship Id="rId28" Type="http://schemas.openxmlformats.org/officeDocument/2006/relationships/hyperlink" Target="javascript:sym('NGA002007')" TargetMode="External"/><Relationship Id="rId275" Type="http://schemas.openxmlformats.org/officeDocument/2006/relationships/hyperlink" Target="javascript:sym('NGA014001')" TargetMode="External"/><Relationship Id="rId300" Type="http://schemas.openxmlformats.org/officeDocument/2006/relationships/hyperlink" Target="javascript:sym('NGA016001')" TargetMode="External"/><Relationship Id="rId482" Type="http://schemas.openxmlformats.org/officeDocument/2006/relationships/hyperlink" Target="javascript:sym('NGA022011')" TargetMode="External"/><Relationship Id="rId538" Type="http://schemas.openxmlformats.org/officeDocument/2006/relationships/hyperlink" Target="javascript:sym('NGA025006')" TargetMode="External"/><Relationship Id="rId703" Type="http://schemas.openxmlformats.org/officeDocument/2006/relationships/hyperlink" Target="javascript:sym('NGA032005')" TargetMode="External"/><Relationship Id="rId745" Type="http://schemas.openxmlformats.org/officeDocument/2006/relationships/hyperlink" Target="javascript:sym('NGA034006')" TargetMode="External"/><Relationship Id="rId81" Type="http://schemas.openxmlformats.org/officeDocument/2006/relationships/hyperlink" Target="javascript:sym('NGA004006')" TargetMode="External"/><Relationship Id="rId135" Type="http://schemas.openxmlformats.org/officeDocument/2006/relationships/hyperlink" Target="javascript:sym('NGA007008')" TargetMode="External"/><Relationship Id="rId177" Type="http://schemas.openxmlformats.org/officeDocument/2006/relationships/hyperlink" Target="javascript:sym('NGA008026')" TargetMode="External"/><Relationship Id="rId342" Type="http://schemas.openxmlformats.org/officeDocument/2006/relationships/hyperlink" Target="javascript:sym('NGA018003')" TargetMode="External"/><Relationship Id="rId384" Type="http://schemas.openxmlformats.org/officeDocument/2006/relationships/hyperlink" Target="javascript:sym('NGA019017')" TargetMode="External"/><Relationship Id="rId591" Type="http://schemas.openxmlformats.org/officeDocument/2006/relationships/hyperlink" Target="javascript:sym('NGA027024')" TargetMode="External"/><Relationship Id="rId605" Type="http://schemas.openxmlformats.org/officeDocument/2006/relationships/hyperlink" Target="javascript:sym('NGA028012')" TargetMode="External"/><Relationship Id="rId787" Type="http://schemas.openxmlformats.org/officeDocument/2006/relationships/hyperlink" Target="javascript:sym('NGA036006')" TargetMode="External"/><Relationship Id="rId812" Type="http://schemas.openxmlformats.org/officeDocument/2006/relationships/hyperlink" Target="javascript:sym('NGA037013')" TargetMode="External"/><Relationship Id="rId202" Type="http://schemas.openxmlformats.org/officeDocument/2006/relationships/hyperlink" Target="javascript:sym('NGA010004')" TargetMode="External"/><Relationship Id="rId244" Type="http://schemas.openxmlformats.org/officeDocument/2006/relationships/hyperlink" Target="javascript:sym('NGA012006')" TargetMode="External"/><Relationship Id="rId647" Type="http://schemas.openxmlformats.org/officeDocument/2006/relationships/hyperlink" Target="javascript:sym('NGA030016')" TargetMode="External"/><Relationship Id="rId689" Type="http://schemas.openxmlformats.org/officeDocument/2006/relationships/hyperlink" Target="javascript:sym('NGA031025')" TargetMode="External"/><Relationship Id="rId39" Type="http://schemas.openxmlformats.org/officeDocument/2006/relationships/hyperlink" Target="javascript:sym('NGA002018')" TargetMode="External"/><Relationship Id="rId286" Type="http://schemas.openxmlformats.org/officeDocument/2006/relationships/hyperlink" Target="javascript:sym('NGA014012')" TargetMode="External"/><Relationship Id="rId451" Type="http://schemas.openxmlformats.org/officeDocument/2006/relationships/hyperlink" Target="javascript:sym('NGA021015')" TargetMode="External"/><Relationship Id="rId493" Type="http://schemas.openxmlformats.org/officeDocument/2006/relationships/hyperlink" Target="javascript:sym('NGA023')" TargetMode="External"/><Relationship Id="rId507" Type="http://schemas.openxmlformats.org/officeDocument/2006/relationships/hyperlink" Target="javascript:sym('NGA023014')" TargetMode="External"/><Relationship Id="rId549" Type="http://schemas.openxmlformats.org/officeDocument/2006/relationships/hyperlink" Target="javascript:sym('NGA025017')" TargetMode="External"/><Relationship Id="rId714" Type="http://schemas.openxmlformats.org/officeDocument/2006/relationships/hyperlink" Target="javascript:sym('NGA032016')" TargetMode="External"/><Relationship Id="rId756" Type="http://schemas.openxmlformats.org/officeDocument/2006/relationships/hyperlink" Target="javascript:sym('NGA034016')" TargetMode="External"/><Relationship Id="rId50" Type="http://schemas.openxmlformats.org/officeDocument/2006/relationships/hyperlink" Target="javascript:sym('NGA003007')" TargetMode="External"/><Relationship Id="rId104" Type="http://schemas.openxmlformats.org/officeDocument/2006/relationships/hyperlink" Target="javascript:sym('NGA005007')" TargetMode="External"/><Relationship Id="rId146" Type="http://schemas.openxmlformats.org/officeDocument/2006/relationships/hyperlink" Target="javascript:sym('NGA007019')" TargetMode="External"/><Relationship Id="rId188" Type="http://schemas.openxmlformats.org/officeDocument/2006/relationships/hyperlink" Target="javascript:sym('NGA009008')" TargetMode="External"/><Relationship Id="rId311" Type="http://schemas.openxmlformats.org/officeDocument/2006/relationships/hyperlink" Target="javascript:sym('NGA017')" TargetMode="External"/><Relationship Id="rId353" Type="http://schemas.openxmlformats.org/officeDocument/2006/relationships/hyperlink" Target="javascript:sym('NGA018014')" TargetMode="External"/><Relationship Id="rId395" Type="http://schemas.openxmlformats.org/officeDocument/2006/relationships/hyperlink" Target="javascript:sym('NGA020004')" TargetMode="External"/><Relationship Id="rId409" Type="http://schemas.openxmlformats.org/officeDocument/2006/relationships/hyperlink" Target="javascript:sym('NGA020018')" TargetMode="External"/><Relationship Id="rId560" Type="http://schemas.openxmlformats.org/officeDocument/2006/relationships/hyperlink" Target="javascript:sym('NGA026007')" TargetMode="External"/><Relationship Id="rId798" Type="http://schemas.openxmlformats.org/officeDocument/2006/relationships/hyperlink" Target="javascript:sym('NGA036017')" TargetMode="External"/><Relationship Id="rId92" Type="http://schemas.openxmlformats.org/officeDocument/2006/relationships/hyperlink" Target="javascript:sym('NGA004017')" TargetMode="External"/><Relationship Id="rId213" Type="http://schemas.openxmlformats.org/officeDocument/2006/relationships/hyperlink" Target="javascript:sym('NGA010015')" TargetMode="External"/><Relationship Id="rId420" Type="http://schemas.openxmlformats.org/officeDocument/2006/relationships/hyperlink" Target="javascript:sym('NGA020029')" TargetMode="External"/><Relationship Id="rId616" Type="http://schemas.openxmlformats.org/officeDocument/2006/relationships/hyperlink" Target="javascript:sym('NGA029002')" TargetMode="External"/><Relationship Id="rId658" Type="http://schemas.openxmlformats.org/officeDocument/2006/relationships/hyperlink" Target="javascript:sym('NGA030025')" TargetMode="External"/><Relationship Id="rId255" Type="http://schemas.openxmlformats.org/officeDocument/2006/relationships/hyperlink" Target="javascript:sym('NGA012017')" TargetMode="External"/><Relationship Id="rId297" Type="http://schemas.openxmlformats.org/officeDocument/2006/relationships/hyperlink" Target="javascript:sym('NGA015005')" TargetMode="External"/><Relationship Id="rId462" Type="http://schemas.openxmlformats.org/officeDocument/2006/relationships/hyperlink" Target="javascript:sym('NGA021026')" TargetMode="External"/><Relationship Id="rId518" Type="http://schemas.openxmlformats.org/officeDocument/2006/relationships/hyperlink" Target="javascript:sym('NGA024003')" TargetMode="External"/><Relationship Id="rId725" Type="http://schemas.openxmlformats.org/officeDocument/2006/relationships/hyperlink" Target="javascript:sym('NGA033009')" TargetMode="External"/><Relationship Id="rId115" Type="http://schemas.openxmlformats.org/officeDocument/2006/relationships/hyperlink" Target="javascript:sym('NGA005018')" TargetMode="External"/><Relationship Id="rId157" Type="http://schemas.openxmlformats.org/officeDocument/2006/relationships/hyperlink" Target="javascript:sym('NGA008006')" TargetMode="External"/><Relationship Id="rId322" Type="http://schemas.openxmlformats.org/officeDocument/2006/relationships/hyperlink" Target="javascript:sym('NGA017011')" TargetMode="External"/><Relationship Id="rId364" Type="http://schemas.openxmlformats.org/officeDocument/2006/relationships/hyperlink" Target="javascript:sym('NGA018025')" TargetMode="External"/><Relationship Id="rId767" Type="http://schemas.openxmlformats.org/officeDocument/2006/relationships/hyperlink" Target="javascript:sym('NGA035003')" TargetMode="External"/><Relationship Id="rId61" Type="http://schemas.openxmlformats.org/officeDocument/2006/relationships/hyperlink" Target="javascript:sym('NGA003018')" TargetMode="External"/><Relationship Id="rId199" Type="http://schemas.openxmlformats.org/officeDocument/2006/relationships/hyperlink" Target="javascript:sym('NGA010001')" TargetMode="External"/><Relationship Id="rId571" Type="http://schemas.openxmlformats.org/officeDocument/2006/relationships/hyperlink" Target="javascript:sym('NGA027004')" TargetMode="External"/><Relationship Id="rId627" Type="http://schemas.openxmlformats.org/officeDocument/2006/relationships/hyperlink" Target="javascript:sym('NGA029013')" TargetMode="External"/><Relationship Id="rId669" Type="http://schemas.openxmlformats.org/officeDocument/2006/relationships/hyperlink" Target="javascript:sym('NGA031005')" TargetMode="External"/><Relationship Id="rId19" Type="http://schemas.openxmlformats.org/officeDocument/2006/relationships/hyperlink" Target="javascript:sym('NGA001016')" TargetMode="External"/><Relationship Id="rId224" Type="http://schemas.openxmlformats.org/officeDocument/2006/relationships/hyperlink" Target="javascript:sym('NGA011')" TargetMode="External"/><Relationship Id="rId266" Type="http://schemas.openxmlformats.org/officeDocument/2006/relationships/hyperlink" Target="javascript:sym('NGA013009')" TargetMode="External"/><Relationship Id="rId431" Type="http://schemas.openxmlformats.org/officeDocument/2006/relationships/hyperlink" Target="javascript:sym('NGA020040')" TargetMode="External"/><Relationship Id="rId473" Type="http://schemas.openxmlformats.org/officeDocument/2006/relationships/hyperlink" Target="javascript:sym('NGA022002')" TargetMode="External"/><Relationship Id="rId529" Type="http://schemas.openxmlformats.org/officeDocument/2006/relationships/hyperlink" Target="javascript:sym('NGA024014')" TargetMode="External"/><Relationship Id="rId680" Type="http://schemas.openxmlformats.org/officeDocument/2006/relationships/hyperlink" Target="javascript:sym('NGA031016')" TargetMode="External"/><Relationship Id="rId736" Type="http://schemas.openxmlformats.org/officeDocument/2006/relationships/hyperlink" Target="javascript:sym('NGA033020')" TargetMode="External"/><Relationship Id="rId30" Type="http://schemas.openxmlformats.org/officeDocument/2006/relationships/hyperlink" Target="javascript:sym('NGA002009')" TargetMode="External"/><Relationship Id="rId126" Type="http://schemas.openxmlformats.org/officeDocument/2006/relationships/hyperlink" Target="javascript:sym('NGA006008')" TargetMode="External"/><Relationship Id="rId168" Type="http://schemas.openxmlformats.org/officeDocument/2006/relationships/hyperlink" Target="javascript:sym('NGA008017')" TargetMode="External"/><Relationship Id="rId333" Type="http://schemas.openxmlformats.org/officeDocument/2006/relationships/hyperlink" Target="javascript:sym('NGA017022')" TargetMode="External"/><Relationship Id="rId540" Type="http://schemas.openxmlformats.org/officeDocument/2006/relationships/hyperlink" Target="javascript:sym('NGA025008')" TargetMode="External"/><Relationship Id="rId778" Type="http://schemas.openxmlformats.org/officeDocument/2006/relationships/hyperlink" Target="javascript:sym('NGA035014')" TargetMode="External"/><Relationship Id="rId72" Type="http://schemas.openxmlformats.org/officeDocument/2006/relationships/hyperlink" Target="javascript:sym('NGA003029')" TargetMode="External"/><Relationship Id="rId375" Type="http://schemas.openxmlformats.org/officeDocument/2006/relationships/hyperlink" Target="javascript:sym('NGA019008')" TargetMode="External"/><Relationship Id="rId582" Type="http://schemas.openxmlformats.org/officeDocument/2006/relationships/hyperlink" Target="javascript:sym('NGA027015')" TargetMode="External"/><Relationship Id="rId638" Type="http://schemas.openxmlformats.org/officeDocument/2006/relationships/hyperlink" Target="javascript:sym('NGA030005')" TargetMode="External"/><Relationship Id="rId803" Type="http://schemas.openxmlformats.org/officeDocument/2006/relationships/hyperlink" Target="javascript:sym('NGA037004')" TargetMode="External"/><Relationship Id="rId3" Type="http://schemas.openxmlformats.org/officeDocument/2006/relationships/hyperlink" Target="javascript:sym('NGA001')" TargetMode="External"/><Relationship Id="rId235" Type="http://schemas.openxmlformats.org/officeDocument/2006/relationships/hyperlink" Target="javascript:sym('NGA011011')" TargetMode="External"/><Relationship Id="rId277" Type="http://schemas.openxmlformats.org/officeDocument/2006/relationships/hyperlink" Target="javascript:sym('NGA014003')" TargetMode="External"/><Relationship Id="rId400" Type="http://schemas.openxmlformats.org/officeDocument/2006/relationships/hyperlink" Target="javascript:sym('NGA020009')" TargetMode="External"/><Relationship Id="rId442" Type="http://schemas.openxmlformats.org/officeDocument/2006/relationships/hyperlink" Target="javascript:sym('NGA021006')" TargetMode="External"/><Relationship Id="rId484" Type="http://schemas.openxmlformats.org/officeDocument/2006/relationships/hyperlink" Target="javascript:sym('NGA022013')" TargetMode="External"/><Relationship Id="rId705" Type="http://schemas.openxmlformats.org/officeDocument/2006/relationships/hyperlink" Target="javascript:sym('NGA032007')" TargetMode="External"/><Relationship Id="rId137" Type="http://schemas.openxmlformats.org/officeDocument/2006/relationships/hyperlink" Target="javascript:sym('NGA007010')" TargetMode="External"/><Relationship Id="rId302" Type="http://schemas.openxmlformats.org/officeDocument/2006/relationships/hyperlink" Target="javascript:sym('NGA016003')" TargetMode="External"/><Relationship Id="rId344" Type="http://schemas.openxmlformats.org/officeDocument/2006/relationships/hyperlink" Target="javascript:sym('NGA018005')" TargetMode="External"/><Relationship Id="rId691" Type="http://schemas.openxmlformats.org/officeDocument/2006/relationships/hyperlink" Target="javascript:sym('NGA031027')" TargetMode="External"/><Relationship Id="rId747" Type="http://schemas.openxmlformats.org/officeDocument/2006/relationships/hyperlink" Target="javascript:sym('NGA034005')" TargetMode="External"/><Relationship Id="rId789" Type="http://schemas.openxmlformats.org/officeDocument/2006/relationships/hyperlink" Target="javascript:sym('NGA036008')" TargetMode="External"/><Relationship Id="rId41" Type="http://schemas.openxmlformats.org/officeDocument/2006/relationships/hyperlink" Target="javascript:sym('NGA002020')" TargetMode="External"/><Relationship Id="rId83" Type="http://schemas.openxmlformats.org/officeDocument/2006/relationships/hyperlink" Target="javascript:sym('NGA004008')" TargetMode="External"/><Relationship Id="rId179" Type="http://schemas.openxmlformats.org/officeDocument/2006/relationships/hyperlink" Target="javascript:sym('NGA009')" TargetMode="External"/><Relationship Id="rId386" Type="http://schemas.openxmlformats.org/officeDocument/2006/relationships/hyperlink" Target="javascript:sym('NGA019019')" TargetMode="External"/><Relationship Id="rId551" Type="http://schemas.openxmlformats.org/officeDocument/2006/relationships/hyperlink" Target="javascript:sym('NGA025019')" TargetMode="External"/><Relationship Id="rId593" Type="http://schemas.openxmlformats.org/officeDocument/2006/relationships/hyperlink" Target="javascript:sym('NGA028')" TargetMode="External"/><Relationship Id="rId607" Type="http://schemas.openxmlformats.org/officeDocument/2006/relationships/hyperlink" Target="javascript:sym('NGA028014')" TargetMode="External"/><Relationship Id="rId649" Type="http://schemas.openxmlformats.org/officeDocument/2006/relationships/hyperlink" Target="javascript:sym('NGA030014')" TargetMode="External"/><Relationship Id="rId814" Type="http://schemas.openxmlformats.org/officeDocument/2006/relationships/vmlDrawing" Target="../drawings/vmlDrawing3.vml"/><Relationship Id="rId190" Type="http://schemas.openxmlformats.org/officeDocument/2006/relationships/hyperlink" Target="javascript:sym('NGA009011')" TargetMode="External"/><Relationship Id="rId204" Type="http://schemas.openxmlformats.org/officeDocument/2006/relationships/hyperlink" Target="javascript:sym('NGA010006')" TargetMode="External"/><Relationship Id="rId246" Type="http://schemas.openxmlformats.org/officeDocument/2006/relationships/hyperlink" Target="javascript:sym('NGA012008')" TargetMode="External"/><Relationship Id="rId288" Type="http://schemas.openxmlformats.org/officeDocument/2006/relationships/hyperlink" Target="javascript:sym('NGA014014')" TargetMode="External"/><Relationship Id="rId411" Type="http://schemas.openxmlformats.org/officeDocument/2006/relationships/hyperlink" Target="javascript:sym('NGA020020')" TargetMode="External"/><Relationship Id="rId453" Type="http://schemas.openxmlformats.org/officeDocument/2006/relationships/hyperlink" Target="javascript:sym('NGA021017')" TargetMode="External"/><Relationship Id="rId509" Type="http://schemas.openxmlformats.org/officeDocument/2006/relationships/hyperlink" Target="javascript:sym('NGA023016')" TargetMode="External"/><Relationship Id="rId660" Type="http://schemas.openxmlformats.org/officeDocument/2006/relationships/hyperlink" Target="javascript:sym('NGA030027')" TargetMode="External"/><Relationship Id="rId106" Type="http://schemas.openxmlformats.org/officeDocument/2006/relationships/hyperlink" Target="javascript:sym('NGA005009')" TargetMode="External"/><Relationship Id="rId313" Type="http://schemas.openxmlformats.org/officeDocument/2006/relationships/hyperlink" Target="javascript:sym('NGA017002')" TargetMode="External"/><Relationship Id="rId495" Type="http://schemas.openxmlformats.org/officeDocument/2006/relationships/hyperlink" Target="javascript:sym('NGA023002')" TargetMode="External"/><Relationship Id="rId716" Type="http://schemas.openxmlformats.org/officeDocument/2006/relationships/hyperlink" Target="javascript:sym('NGA033')" TargetMode="External"/><Relationship Id="rId758" Type="http://schemas.openxmlformats.org/officeDocument/2006/relationships/hyperlink" Target="javascript:sym('NGA034018')" TargetMode="External"/><Relationship Id="rId10" Type="http://schemas.openxmlformats.org/officeDocument/2006/relationships/hyperlink" Target="javascript:sym('NGA001007')" TargetMode="External"/><Relationship Id="rId52" Type="http://schemas.openxmlformats.org/officeDocument/2006/relationships/hyperlink" Target="javascript:sym('NGA003009')" TargetMode="External"/><Relationship Id="rId94" Type="http://schemas.openxmlformats.org/officeDocument/2006/relationships/hyperlink" Target="javascript:sym('NGA004019')" TargetMode="External"/><Relationship Id="rId148" Type="http://schemas.openxmlformats.org/officeDocument/2006/relationships/hyperlink" Target="javascript:sym('NGA007021')" TargetMode="External"/><Relationship Id="rId355" Type="http://schemas.openxmlformats.org/officeDocument/2006/relationships/hyperlink" Target="javascript:sym('NGA018016')" TargetMode="External"/><Relationship Id="rId397" Type="http://schemas.openxmlformats.org/officeDocument/2006/relationships/hyperlink" Target="javascript:sym('NGA020006')" TargetMode="External"/><Relationship Id="rId520" Type="http://schemas.openxmlformats.org/officeDocument/2006/relationships/hyperlink" Target="javascript:sym('NGA024005')" TargetMode="External"/><Relationship Id="rId562" Type="http://schemas.openxmlformats.org/officeDocument/2006/relationships/hyperlink" Target="javascript:sym('NGA026009')" TargetMode="External"/><Relationship Id="rId618" Type="http://schemas.openxmlformats.org/officeDocument/2006/relationships/hyperlink" Target="javascript:sym('NGA029004')" TargetMode="External"/><Relationship Id="rId215" Type="http://schemas.openxmlformats.org/officeDocument/2006/relationships/hyperlink" Target="javascript:sym('NGA010017')" TargetMode="External"/><Relationship Id="rId257" Type="http://schemas.openxmlformats.org/officeDocument/2006/relationships/hyperlink" Target="javascript:sym('NGA013')" TargetMode="External"/><Relationship Id="rId422" Type="http://schemas.openxmlformats.org/officeDocument/2006/relationships/hyperlink" Target="javascript:sym('NGA020031')" TargetMode="External"/><Relationship Id="rId464" Type="http://schemas.openxmlformats.org/officeDocument/2006/relationships/hyperlink" Target="javascript:sym('NGA021028')" TargetMode="External"/><Relationship Id="rId299" Type="http://schemas.openxmlformats.org/officeDocument/2006/relationships/hyperlink" Target="javascript:sym('NGA016')" TargetMode="External"/><Relationship Id="rId727" Type="http://schemas.openxmlformats.org/officeDocument/2006/relationships/hyperlink" Target="javascript:sym('NGA033011')" TargetMode="External"/><Relationship Id="rId63" Type="http://schemas.openxmlformats.org/officeDocument/2006/relationships/hyperlink" Target="javascript:sym('NGA003020')" TargetMode="External"/><Relationship Id="rId159" Type="http://schemas.openxmlformats.org/officeDocument/2006/relationships/hyperlink" Target="javascript:sym('NGA008008')" TargetMode="External"/><Relationship Id="rId366" Type="http://schemas.openxmlformats.org/officeDocument/2006/relationships/hyperlink" Target="javascript:sym('NGA018027')" TargetMode="External"/><Relationship Id="rId573" Type="http://schemas.openxmlformats.org/officeDocument/2006/relationships/hyperlink" Target="javascript:sym('NGA027006')" TargetMode="External"/><Relationship Id="rId780" Type="http://schemas.openxmlformats.org/officeDocument/2006/relationships/hyperlink" Target="javascript:sym('NGA035016')" TargetMode="External"/><Relationship Id="rId226" Type="http://schemas.openxmlformats.org/officeDocument/2006/relationships/hyperlink" Target="javascript:sym('NGA011002')" TargetMode="External"/><Relationship Id="rId433" Type="http://schemas.openxmlformats.org/officeDocument/2006/relationships/hyperlink" Target="javascript:sym('NGA020042')" TargetMode="External"/><Relationship Id="rId640" Type="http://schemas.openxmlformats.org/officeDocument/2006/relationships/hyperlink" Target="javascript:sym('NGA030007')" TargetMode="External"/><Relationship Id="rId738" Type="http://schemas.openxmlformats.org/officeDocument/2006/relationships/hyperlink" Target="javascript:sym('NGA033022')" TargetMode="External"/><Relationship Id="rId74" Type="http://schemas.openxmlformats.org/officeDocument/2006/relationships/hyperlink" Target="javascript:sym('NGA003031')" TargetMode="External"/><Relationship Id="rId377" Type="http://schemas.openxmlformats.org/officeDocument/2006/relationships/hyperlink" Target="javascript:sym('NGA019010')" TargetMode="External"/><Relationship Id="rId500" Type="http://schemas.openxmlformats.org/officeDocument/2006/relationships/hyperlink" Target="javascript:sym('NGA023007')" TargetMode="External"/><Relationship Id="rId584" Type="http://schemas.openxmlformats.org/officeDocument/2006/relationships/hyperlink" Target="javascript:sym('NGA027017')" TargetMode="External"/><Relationship Id="rId805" Type="http://schemas.openxmlformats.org/officeDocument/2006/relationships/hyperlink" Target="javascript:sym('NGA037006')" TargetMode="External"/><Relationship Id="rId5" Type="http://schemas.openxmlformats.org/officeDocument/2006/relationships/hyperlink" Target="javascript:sym('NGA001002')" TargetMode="External"/><Relationship Id="rId237" Type="http://schemas.openxmlformats.org/officeDocument/2006/relationships/hyperlink" Target="javascript:sym('NGA011013')" TargetMode="External"/><Relationship Id="rId791" Type="http://schemas.openxmlformats.org/officeDocument/2006/relationships/hyperlink" Target="javascript:sym('NGA036010')" TargetMode="External"/><Relationship Id="rId444" Type="http://schemas.openxmlformats.org/officeDocument/2006/relationships/hyperlink" Target="javascript:sym('NGA021009')" TargetMode="External"/><Relationship Id="rId651" Type="http://schemas.openxmlformats.org/officeDocument/2006/relationships/hyperlink" Target="javascript:sym('NGA030018')" TargetMode="External"/><Relationship Id="rId749" Type="http://schemas.openxmlformats.org/officeDocument/2006/relationships/hyperlink" Target="javascript:sym('NGA034009')" TargetMode="External"/><Relationship Id="rId290" Type="http://schemas.openxmlformats.org/officeDocument/2006/relationships/hyperlink" Target="javascript:sym('NGA014016')" TargetMode="External"/><Relationship Id="rId304" Type="http://schemas.openxmlformats.org/officeDocument/2006/relationships/hyperlink" Target="javascript:sym('NGA016005')" TargetMode="External"/><Relationship Id="rId388" Type="http://schemas.openxmlformats.org/officeDocument/2006/relationships/hyperlink" Target="javascript:sym('NGA019021')" TargetMode="External"/><Relationship Id="rId511" Type="http://schemas.openxmlformats.org/officeDocument/2006/relationships/hyperlink" Target="javascript:sym('NGA023018')" TargetMode="External"/><Relationship Id="rId609" Type="http://schemas.openxmlformats.org/officeDocument/2006/relationships/hyperlink" Target="javascript:sym('NGA028016')" TargetMode="External"/></Relationships>
</file>

<file path=xl/worksheets/_rels/sheet1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pubmed.ncbi.nlm.nih.gov/24564438/" TargetMode="External"/><Relationship Id="rId1" Type="http://schemas.openxmlformats.org/officeDocument/2006/relationships/hyperlink" Target="https://jogh.org/2022/jogh-12-08005"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ho.int/publications/m/item/who-choice-estimates-of-cost-for-inpatient-and-outpatient-health-service-delivery" TargetMode="External"/><Relationship Id="rId1" Type="http://schemas.openxmlformats.org/officeDocument/2006/relationships/hyperlink" Target="https://www.who.int/publications/m/item/who-choice-estimates-of-cost-for-inpatient-and-outpatient-health-service-delivery"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bin"/><Relationship Id="rId1" Type="http://schemas.openxmlformats.org/officeDocument/2006/relationships/hyperlink" Target="https://supply.unicef.org/all-materials/nutrition.html"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6CF7A-A378-CD41-BA95-B2FFE6E4A02B}">
  <sheetPr>
    <tabColor theme="6"/>
  </sheetPr>
  <dimension ref="A1:J27"/>
  <sheetViews>
    <sheetView tabSelected="1" zoomScaleNormal="100" workbookViewId="0">
      <selection activeCell="M14" sqref="M14"/>
    </sheetView>
  </sheetViews>
  <sheetFormatPr defaultColWidth="10.59765625" defaultRowHeight="15.6"/>
  <cols>
    <col min="1" max="1" width="31.5" customWidth="1"/>
    <col min="2" max="2" width="12.34765625" customWidth="1"/>
  </cols>
  <sheetData>
    <row r="1" spans="1:10" ht="123" customHeight="1" thickBot="1"/>
    <row r="2" spans="1:10" ht="20.7" thickBot="1">
      <c r="A2" s="271" t="s">
        <v>0</v>
      </c>
      <c r="B2" s="272"/>
      <c r="C2" s="272"/>
      <c r="D2" s="272"/>
      <c r="E2" s="272"/>
      <c r="F2" s="272"/>
      <c r="G2" s="272"/>
      <c r="H2" s="272"/>
      <c r="I2" s="272"/>
      <c r="J2" s="273"/>
    </row>
    <row r="3" spans="1:10" ht="16.5" customHeight="1" thickTop="1">
      <c r="A3" s="747" t="s">
        <v>1</v>
      </c>
      <c r="B3" s="748"/>
      <c r="C3" s="748"/>
      <c r="D3" s="748"/>
      <c r="E3" s="748"/>
      <c r="F3" s="748"/>
      <c r="G3" s="748"/>
      <c r="H3" s="748"/>
      <c r="I3" s="748"/>
      <c r="J3" s="749"/>
    </row>
    <row r="4" spans="1:10">
      <c r="A4" s="750"/>
      <c r="B4" s="751"/>
      <c r="C4" s="751"/>
      <c r="D4" s="751"/>
      <c r="E4" s="751"/>
      <c r="F4" s="751"/>
      <c r="G4" s="751"/>
      <c r="H4" s="751"/>
      <c r="I4" s="751"/>
      <c r="J4" s="752"/>
    </row>
    <row r="5" spans="1:10">
      <c r="A5" s="750"/>
      <c r="B5" s="751"/>
      <c r="C5" s="751"/>
      <c r="D5" s="751"/>
      <c r="E5" s="751"/>
      <c r="F5" s="751"/>
      <c r="G5" s="751"/>
      <c r="H5" s="751"/>
      <c r="I5" s="751"/>
      <c r="J5" s="752"/>
    </row>
    <row r="6" spans="1:10">
      <c r="A6" s="750"/>
      <c r="B6" s="751"/>
      <c r="C6" s="751"/>
      <c r="D6" s="751"/>
      <c r="E6" s="751"/>
      <c r="F6" s="751"/>
      <c r="G6" s="751"/>
      <c r="H6" s="751"/>
      <c r="I6" s="751"/>
      <c r="J6" s="752"/>
    </row>
    <row r="7" spans="1:10" ht="15.9" thickBot="1">
      <c r="A7" s="753"/>
      <c r="B7" s="754"/>
      <c r="C7" s="754"/>
      <c r="D7" s="754"/>
      <c r="E7" s="754"/>
      <c r="F7" s="754"/>
      <c r="G7" s="754"/>
      <c r="H7" s="754"/>
      <c r="I7" s="754"/>
      <c r="J7" s="755"/>
    </row>
    <row r="8" spans="1:10">
      <c r="A8" s="275"/>
      <c r="J8" s="274"/>
    </row>
    <row r="9" spans="1:10">
      <c r="A9" s="746" t="s">
        <v>2</v>
      </c>
      <c r="B9" s="746"/>
      <c r="C9" s="746"/>
      <c r="D9" s="746"/>
      <c r="E9" s="746"/>
      <c r="F9" s="746"/>
      <c r="G9" s="746"/>
      <c r="H9" s="746"/>
      <c r="I9" s="746"/>
      <c r="J9" s="746"/>
    </row>
    <row r="10" spans="1:10">
      <c r="A10" s="285" t="s">
        <v>3</v>
      </c>
      <c r="B10" s="743" t="s">
        <v>4</v>
      </c>
      <c r="C10" s="744"/>
      <c r="D10" s="744"/>
      <c r="E10" s="744"/>
      <c r="F10" s="744"/>
      <c r="G10" s="744"/>
      <c r="H10" s="744"/>
      <c r="I10" s="744"/>
      <c r="J10" s="745"/>
    </row>
    <row r="11" spans="1:10">
      <c r="A11" s="285" t="s">
        <v>5</v>
      </c>
      <c r="B11" s="743" t="s">
        <v>6</v>
      </c>
      <c r="C11" s="744"/>
      <c r="D11" s="744"/>
      <c r="E11" s="744"/>
      <c r="F11" s="744"/>
      <c r="G11" s="744"/>
      <c r="H11" s="744"/>
      <c r="I11" s="744"/>
      <c r="J11" s="745"/>
    </row>
    <row r="12" spans="1:10" ht="32.5" customHeight="1">
      <c r="A12" s="285" t="s">
        <v>7</v>
      </c>
      <c r="B12" s="756" t="s">
        <v>8</v>
      </c>
      <c r="C12" s="757"/>
      <c r="D12" s="757"/>
      <c r="E12" s="757"/>
      <c r="F12" s="757"/>
      <c r="G12" s="757"/>
      <c r="H12" s="757"/>
      <c r="I12" s="757"/>
      <c r="J12" s="757"/>
    </row>
    <row r="13" spans="1:10" ht="34" customHeight="1">
      <c r="A13" s="285" t="s">
        <v>9</v>
      </c>
      <c r="B13" s="756" t="s">
        <v>10</v>
      </c>
      <c r="C13" s="757"/>
      <c r="D13" s="757"/>
      <c r="E13" s="757"/>
      <c r="F13" s="757"/>
      <c r="G13" s="757"/>
      <c r="H13" s="757"/>
      <c r="I13" s="757"/>
      <c r="J13" s="757"/>
    </row>
    <row r="14" spans="1:10">
      <c r="A14" s="285" t="s">
        <v>11</v>
      </c>
      <c r="B14" s="756" t="s">
        <v>12</v>
      </c>
      <c r="C14" s="757"/>
      <c r="D14" s="757"/>
      <c r="E14" s="757"/>
      <c r="F14" s="757"/>
      <c r="G14" s="757"/>
      <c r="H14" s="757"/>
      <c r="I14" s="757"/>
      <c r="J14" s="757"/>
    </row>
    <row r="15" spans="1:10">
      <c r="A15" s="285" t="s">
        <v>13</v>
      </c>
      <c r="B15" s="743" t="s">
        <v>14</v>
      </c>
      <c r="C15" s="744"/>
      <c r="D15" s="744"/>
      <c r="E15" s="744"/>
      <c r="F15" s="744"/>
      <c r="G15" s="744"/>
      <c r="H15" s="744"/>
      <c r="I15" s="744"/>
      <c r="J15" s="745"/>
    </row>
    <row r="27" spans="1:1">
      <c r="A27" s="1"/>
    </row>
  </sheetData>
  <mergeCells count="8">
    <mergeCell ref="B15:J15"/>
    <mergeCell ref="A9:J9"/>
    <mergeCell ref="A3:J7"/>
    <mergeCell ref="B13:J13"/>
    <mergeCell ref="B12:J12"/>
    <mergeCell ref="B14:J14"/>
    <mergeCell ref="B10:J10"/>
    <mergeCell ref="B11:J11"/>
  </mergeCells>
  <hyperlinks>
    <hyperlink ref="A11" location="'BENEFIT Assumptions + Parameter'!A1" display="Benefit Assumptions and parameters" xr:uid="{989BBDA8-8736-D443-9351-301CA2B03083}"/>
    <hyperlink ref="A15" location="'COST Summary Total Cost'!A1" display="Summary Total Cost" xr:uid="{F62AAE9D-FF4A-47B3-9A1E-7CC4A6A2395A}"/>
    <hyperlink ref="A14" location="'COST Calculations'!A1" display="Calculations" xr:uid="{A5A93626-C948-4A72-AE4A-65ADD72100A8}"/>
    <hyperlink ref="A13" location="'COST Unit Costs'!A1" display="Unit Costs" xr:uid="{E42BE787-B2F2-47C8-B898-E3AC619A02A2}"/>
    <hyperlink ref="A12" location="'COVERAGE Assumptions'!A1" display="Coverage Assumptions" xr:uid="{40C58BD9-16B6-4954-AFC3-03A65B2276D9}"/>
    <hyperlink ref="A10" location="'The Lives Saved Tool (LiST)'!A1" display="The Lives Saved Tool" xr:uid="{01736F59-8D13-421A-A0F3-6D2AE69E8940}"/>
  </hyperlinks>
  <pageMargins left="0.7" right="0.7" top="0.75" bottom="0.75" header="0.3" footer="0.3"/>
  <headerFooter>
    <oddHeader>&amp;C&amp;"Calibri"&amp;12&amp;K008000 UNCLASSIFIED&amp;1#_x000D_</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2:I61"/>
  <sheetViews>
    <sheetView showGridLines="0" zoomScale="125" zoomScaleNormal="125" zoomScalePageLayoutView="125" workbookViewId="0">
      <selection activeCell="C6" sqref="C6"/>
    </sheetView>
  </sheetViews>
  <sheetFormatPr defaultColWidth="10.84765625" defaultRowHeight="12.9"/>
  <cols>
    <col min="1" max="1" width="3.5" style="38" customWidth="1"/>
    <col min="2" max="2" width="26.59765625" style="38" customWidth="1"/>
    <col min="3" max="3" width="50" style="95" customWidth="1"/>
    <col min="4" max="4" width="14" style="95" customWidth="1"/>
    <col min="5" max="5" width="8.59765625" style="95" hidden="1" customWidth="1"/>
    <col min="6" max="6" width="8.09765625" style="38" customWidth="1"/>
    <col min="7" max="7" width="11" style="38" customWidth="1"/>
    <col min="8" max="8" width="12.84765625" style="38" customWidth="1"/>
    <col min="9" max="9" width="15.5" style="38" customWidth="1"/>
    <col min="10" max="16384" width="10.84765625" style="38"/>
  </cols>
  <sheetData>
    <row r="2" spans="2:9" ht="83.1" customHeight="1">
      <c r="B2" s="490" t="s">
        <v>128</v>
      </c>
      <c r="C2" s="491" t="s">
        <v>129</v>
      </c>
      <c r="D2" s="491" t="s">
        <v>130</v>
      </c>
      <c r="E2" s="491" t="s">
        <v>351</v>
      </c>
      <c r="F2" s="729" t="s">
        <v>352</v>
      </c>
      <c r="G2" s="729" t="s">
        <v>353</v>
      </c>
      <c r="H2" s="729" t="s">
        <v>354</v>
      </c>
      <c r="I2" s="729" t="s">
        <v>355</v>
      </c>
    </row>
    <row r="3" spans="2:9" ht="18" customHeight="1">
      <c r="B3" s="39" t="s">
        <v>356</v>
      </c>
      <c r="C3" s="39"/>
      <c r="D3" s="39"/>
      <c r="E3" s="39"/>
      <c r="F3" s="39"/>
      <c r="G3" s="39"/>
      <c r="H3" s="39"/>
      <c r="I3" s="39"/>
    </row>
    <row r="4" spans="2:9" ht="25.2">
      <c r="B4" s="851"/>
      <c r="C4" s="492" t="s">
        <v>301</v>
      </c>
      <c r="D4" s="493" t="s">
        <v>357</v>
      </c>
      <c r="E4" s="494"/>
      <c r="F4" s="726" t="s">
        <v>358</v>
      </c>
      <c r="G4" s="726" t="s">
        <v>358</v>
      </c>
      <c r="H4" s="726" t="s">
        <v>358</v>
      </c>
      <c r="I4" s="726" t="s">
        <v>358</v>
      </c>
    </row>
    <row r="5" spans="2:9" ht="75.599999999999994">
      <c r="B5" s="855"/>
      <c r="C5" s="495" t="s">
        <v>137</v>
      </c>
      <c r="D5" s="493" t="s">
        <v>359</v>
      </c>
      <c r="E5" s="494"/>
      <c r="F5" s="726" t="s">
        <v>358</v>
      </c>
      <c r="G5" s="726" t="s">
        <v>358</v>
      </c>
      <c r="H5" s="726" t="s">
        <v>358</v>
      </c>
      <c r="I5" s="726" t="s">
        <v>358</v>
      </c>
    </row>
    <row r="6" spans="2:9" ht="24" customHeight="1">
      <c r="B6" s="855"/>
      <c r="C6" s="496" t="s">
        <v>360</v>
      </c>
      <c r="D6" s="493" t="s">
        <v>361</v>
      </c>
      <c r="E6" s="494"/>
      <c r="F6" s="726" t="s">
        <v>358</v>
      </c>
      <c r="G6" s="726" t="s">
        <v>358</v>
      </c>
      <c r="H6" s="726" t="s">
        <v>358</v>
      </c>
      <c r="I6" s="726" t="s">
        <v>358</v>
      </c>
    </row>
    <row r="7" spans="2:9" ht="25.2">
      <c r="B7" s="855"/>
      <c r="C7" s="492" t="s">
        <v>145</v>
      </c>
      <c r="D7" s="493" t="s">
        <v>146</v>
      </c>
      <c r="E7" s="494"/>
      <c r="F7" s="726" t="s">
        <v>358</v>
      </c>
      <c r="G7" s="726" t="s">
        <v>358</v>
      </c>
      <c r="H7" s="726" t="s">
        <v>358</v>
      </c>
      <c r="I7" s="726" t="s">
        <v>358</v>
      </c>
    </row>
    <row r="8" spans="2:9" ht="25.2">
      <c r="B8" s="855"/>
      <c r="C8" s="492" t="s">
        <v>147</v>
      </c>
      <c r="D8" s="493" t="s">
        <v>143</v>
      </c>
      <c r="E8" s="494"/>
      <c r="F8" s="726" t="s">
        <v>358</v>
      </c>
      <c r="G8" s="726" t="s">
        <v>358</v>
      </c>
      <c r="H8" s="726" t="s">
        <v>358</v>
      </c>
      <c r="I8" s="726" t="s">
        <v>358</v>
      </c>
    </row>
    <row r="9" spans="2:9" ht="26.1" customHeight="1">
      <c r="B9" s="39" t="s">
        <v>362</v>
      </c>
      <c r="C9" s="39"/>
      <c r="D9" s="39"/>
      <c r="E9" s="39"/>
      <c r="F9" s="39"/>
      <c r="G9" s="39"/>
      <c r="H9" s="39"/>
      <c r="I9" s="39"/>
    </row>
    <row r="10" spans="2:9" ht="14.1" hidden="1" customHeight="1">
      <c r="B10" s="497"/>
      <c r="C10" s="493"/>
      <c r="D10" s="853" t="s">
        <v>363</v>
      </c>
      <c r="E10" s="726"/>
      <c r="F10" s="498"/>
      <c r="G10" s="726" t="s">
        <v>358</v>
      </c>
      <c r="H10" s="726" t="s">
        <v>358</v>
      </c>
      <c r="I10" s="726" t="s">
        <v>358</v>
      </c>
    </row>
    <row r="11" spans="2:9" ht="14.1" hidden="1" customHeight="1">
      <c r="B11" s="497"/>
      <c r="C11" s="499"/>
      <c r="D11" s="856"/>
      <c r="E11" s="727"/>
      <c r="F11" s="500"/>
      <c r="G11" s="500" t="s">
        <v>358</v>
      </c>
      <c r="H11" s="500" t="s">
        <v>358</v>
      </c>
      <c r="I11" s="500" t="s">
        <v>358</v>
      </c>
    </row>
    <row r="12" spans="2:9" ht="14.1" hidden="1" customHeight="1">
      <c r="B12" s="497"/>
      <c r="C12" s="493"/>
      <c r="D12" s="854"/>
      <c r="E12" s="728"/>
      <c r="F12" s="498"/>
      <c r="G12" s="726" t="s">
        <v>358</v>
      </c>
      <c r="H12" s="726"/>
      <c r="I12" s="726"/>
    </row>
    <row r="13" spans="2:9" ht="27" customHeight="1">
      <c r="B13" s="729" t="s">
        <v>149</v>
      </c>
      <c r="C13" s="501" t="s">
        <v>364</v>
      </c>
      <c r="D13" s="728"/>
      <c r="E13" s="728"/>
      <c r="F13" s="498"/>
      <c r="G13" s="726" t="s">
        <v>358</v>
      </c>
      <c r="H13" s="726" t="s">
        <v>358</v>
      </c>
      <c r="I13" s="726" t="s">
        <v>358</v>
      </c>
    </row>
    <row r="14" spans="2:9" ht="28" customHeight="1">
      <c r="B14" s="851" t="s">
        <v>151</v>
      </c>
      <c r="C14" s="493" t="s">
        <v>365</v>
      </c>
      <c r="D14" s="857" t="s">
        <v>366</v>
      </c>
      <c r="E14" s="735"/>
      <c r="F14" s="498"/>
      <c r="G14" s="726" t="s">
        <v>358</v>
      </c>
      <c r="H14" s="726" t="s">
        <v>358</v>
      </c>
      <c r="I14" s="726" t="s">
        <v>358</v>
      </c>
    </row>
    <row r="15" spans="2:9">
      <c r="B15" s="855"/>
      <c r="C15" s="493" t="s">
        <v>154</v>
      </c>
      <c r="D15" s="858"/>
      <c r="E15" s="736"/>
      <c r="F15" s="498"/>
      <c r="G15" s="726" t="s">
        <v>358</v>
      </c>
      <c r="H15" s="726" t="s">
        <v>358</v>
      </c>
      <c r="I15" s="726" t="s">
        <v>358</v>
      </c>
    </row>
    <row r="16" spans="2:9">
      <c r="B16" s="855"/>
      <c r="C16" s="493" t="s">
        <v>367</v>
      </c>
      <c r="D16" s="858"/>
      <c r="E16" s="736"/>
      <c r="F16" s="498"/>
      <c r="G16" s="726" t="s">
        <v>358</v>
      </c>
      <c r="H16" s="726" t="s">
        <v>358</v>
      </c>
      <c r="I16" s="726" t="s">
        <v>358</v>
      </c>
    </row>
    <row r="17" spans="2:9">
      <c r="B17" s="855"/>
      <c r="C17" s="493" t="s">
        <v>156</v>
      </c>
      <c r="D17" s="859"/>
      <c r="E17" s="737"/>
      <c r="F17" s="498"/>
      <c r="G17" s="726" t="s">
        <v>358</v>
      </c>
      <c r="H17" s="726" t="s">
        <v>358</v>
      </c>
      <c r="I17" s="726" t="s">
        <v>358</v>
      </c>
    </row>
    <row r="18" spans="2:9" hidden="1">
      <c r="B18" s="729"/>
      <c r="C18" s="493"/>
      <c r="D18" s="728"/>
      <c r="E18" s="728"/>
      <c r="F18" s="498"/>
      <c r="G18" s="726"/>
      <c r="H18" s="726"/>
      <c r="I18" s="726"/>
    </row>
    <row r="19" spans="2:9" ht="50.4">
      <c r="B19" s="729" t="s">
        <v>157</v>
      </c>
      <c r="C19" s="493" t="s">
        <v>158</v>
      </c>
      <c r="D19" s="728" t="s">
        <v>159</v>
      </c>
      <c r="E19" s="728"/>
      <c r="F19" s="498"/>
      <c r="G19" s="726" t="s">
        <v>358</v>
      </c>
      <c r="H19" s="726" t="s">
        <v>358</v>
      </c>
      <c r="I19" s="726" t="s">
        <v>358</v>
      </c>
    </row>
    <row r="20" spans="2:9" ht="50.4">
      <c r="B20" s="860" t="s">
        <v>368</v>
      </c>
      <c r="C20" s="493" t="s">
        <v>369</v>
      </c>
      <c r="D20" s="728" t="s">
        <v>159</v>
      </c>
      <c r="E20" s="728"/>
      <c r="F20" s="498"/>
      <c r="G20" s="726" t="s">
        <v>358</v>
      </c>
      <c r="H20" s="726" t="s">
        <v>358</v>
      </c>
      <c r="I20" s="726" t="s">
        <v>358</v>
      </c>
    </row>
    <row r="21" spans="2:9" ht="37.799999999999997">
      <c r="B21" s="860"/>
      <c r="C21" s="502" t="s">
        <v>370</v>
      </c>
      <c r="D21" s="728"/>
      <c r="E21" s="728"/>
      <c r="F21" s="498"/>
      <c r="G21" s="726"/>
      <c r="H21" s="726"/>
      <c r="I21" s="726"/>
    </row>
    <row r="22" spans="2:9" ht="24.9">
      <c r="B22" s="860"/>
      <c r="C22" s="502" t="s">
        <v>371</v>
      </c>
      <c r="D22" s="728"/>
      <c r="E22" s="728"/>
      <c r="F22" s="498"/>
      <c r="G22" s="726"/>
      <c r="H22" s="726"/>
      <c r="I22" s="726"/>
    </row>
    <row r="23" spans="2:9" ht="50.4">
      <c r="B23" s="860"/>
      <c r="C23" s="493" t="s">
        <v>372</v>
      </c>
      <c r="D23" s="728" t="s">
        <v>159</v>
      </c>
      <c r="E23" s="728"/>
      <c r="F23" s="498"/>
      <c r="G23" s="726" t="s">
        <v>358</v>
      </c>
      <c r="H23" s="726" t="s">
        <v>358</v>
      </c>
      <c r="I23" s="726" t="s">
        <v>358</v>
      </c>
    </row>
    <row r="24" spans="2:9" ht="24" customHeight="1">
      <c r="B24" s="851" t="s">
        <v>163</v>
      </c>
      <c r="C24" s="493" t="s">
        <v>164</v>
      </c>
      <c r="D24" s="853" t="s">
        <v>373</v>
      </c>
      <c r="E24" s="726"/>
      <c r="F24" s="498"/>
      <c r="G24" s="726" t="s">
        <v>358</v>
      </c>
      <c r="H24" s="726" t="s">
        <v>358</v>
      </c>
      <c r="I24" s="726" t="s">
        <v>358</v>
      </c>
    </row>
    <row r="25" spans="2:9" ht="25.2">
      <c r="B25" s="852"/>
      <c r="C25" s="493" t="s">
        <v>166</v>
      </c>
      <c r="D25" s="854"/>
      <c r="E25" s="728"/>
      <c r="F25" s="498"/>
      <c r="G25" s="726" t="s">
        <v>358</v>
      </c>
      <c r="H25" s="726" t="s">
        <v>358</v>
      </c>
      <c r="I25" s="726" t="s">
        <v>358</v>
      </c>
    </row>
    <row r="26" spans="2:9" ht="28" customHeight="1">
      <c r="B26" s="39" t="s">
        <v>167</v>
      </c>
      <c r="C26" s="39"/>
      <c r="D26" s="39"/>
      <c r="E26" s="39"/>
      <c r="F26" s="39"/>
      <c r="G26" s="39"/>
      <c r="H26" s="39"/>
      <c r="I26" s="39"/>
    </row>
    <row r="27" spans="2:9" ht="24.6">
      <c r="B27" s="860" t="s">
        <v>374</v>
      </c>
      <c r="C27" s="503" t="s">
        <v>375</v>
      </c>
      <c r="D27" s="504" t="s">
        <v>376</v>
      </c>
      <c r="E27" s="504"/>
      <c r="F27" s="726" t="s">
        <v>358</v>
      </c>
      <c r="H27" s="505"/>
      <c r="I27" s="505"/>
    </row>
    <row r="28" spans="2:9" ht="25.2">
      <c r="B28" s="860"/>
      <c r="C28" s="96" t="s">
        <v>377</v>
      </c>
      <c r="D28" s="504"/>
      <c r="E28" s="504"/>
      <c r="F28" s="505"/>
      <c r="G28" s="505"/>
      <c r="H28" s="505"/>
      <c r="I28" s="505"/>
    </row>
    <row r="29" spans="2:9" ht="37.799999999999997">
      <c r="B29" s="860"/>
      <c r="C29" s="502" t="s">
        <v>378</v>
      </c>
      <c r="D29" s="867" t="s">
        <v>379</v>
      </c>
      <c r="E29" s="733"/>
      <c r="F29" s="726"/>
      <c r="G29" s="726" t="s">
        <v>358</v>
      </c>
      <c r="H29" s="726" t="s">
        <v>358</v>
      </c>
      <c r="I29" s="726" t="s">
        <v>358</v>
      </c>
    </row>
    <row r="30" spans="2:9">
      <c r="B30" s="860"/>
      <c r="C30" s="502" t="s">
        <v>380</v>
      </c>
      <c r="D30" s="868"/>
      <c r="E30" s="734"/>
      <c r="F30" s="506"/>
      <c r="G30" s="506"/>
      <c r="H30" s="506"/>
      <c r="I30" s="506"/>
    </row>
    <row r="31" spans="2:9">
      <c r="B31" s="860"/>
      <c r="C31" s="864" t="s">
        <v>381</v>
      </c>
      <c r="D31" s="865"/>
      <c r="E31" s="865"/>
      <c r="F31" s="865"/>
      <c r="G31" s="865"/>
      <c r="H31" s="865"/>
      <c r="I31" s="866"/>
    </row>
    <row r="32" spans="2:9" ht="25.2">
      <c r="B32" s="860"/>
      <c r="C32" s="507" t="s">
        <v>382</v>
      </c>
      <c r="D32" s="493" t="s">
        <v>379</v>
      </c>
      <c r="E32" s="494"/>
      <c r="F32" s="726"/>
      <c r="G32" s="726" t="s">
        <v>358</v>
      </c>
      <c r="H32" s="726" t="s">
        <v>358</v>
      </c>
      <c r="I32" s="726" t="s">
        <v>358</v>
      </c>
    </row>
    <row r="33" spans="2:9" ht="37.799999999999997">
      <c r="B33" s="860"/>
      <c r="C33" s="507" t="s">
        <v>383</v>
      </c>
      <c r="D33" s="493" t="s">
        <v>384</v>
      </c>
      <c r="E33" s="494"/>
      <c r="F33" s="726"/>
      <c r="G33" s="726" t="s">
        <v>358</v>
      </c>
      <c r="H33" s="726" t="s">
        <v>358</v>
      </c>
      <c r="I33" s="726" t="s">
        <v>358</v>
      </c>
    </row>
    <row r="34" spans="2:9" ht="37.799999999999997">
      <c r="B34" s="860"/>
      <c r="C34" s="507" t="s">
        <v>385</v>
      </c>
      <c r="D34" s="493" t="s">
        <v>386</v>
      </c>
      <c r="E34" s="117"/>
      <c r="F34" s="40"/>
      <c r="G34" s="726" t="s">
        <v>358</v>
      </c>
      <c r="H34" s="726" t="s">
        <v>358</v>
      </c>
      <c r="I34" s="726" t="s">
        <v>358</v>
      </c>
    </row>
    <row r="35" spans="2:9">
      <c r="B35" s="860"/>
      <c r="C35" s="730" t="s">
        <v>387</v>
      </c>
      <c r="D35" s="731"/>
      <c r="E35" s="731"/>
      <c r="F35" s="731"/>
      <c r="G35" s="731"/>
      <c r="H35" s="731"/>
      <c r="I35" s="732"/>
    </row>
    <row r="36" spans="2:9" ht="37.799999999999997">
      <c r="B36" s="860"/>
      <c r="C36" s="507" t="s">
        <v>388</v>
      </c>
      <c r="D36" s="493" t="s">
        <v>379</v>
      </c>
      <c r="E36" s="493"/>
      <c r="F36" s="498"/>
      <c r="G36" s="726" t="s">
        <v>358</v>
      </c>
      <c r="H36" s="726" t="s">
        <v>358</v>
      </c>
      <c r="I36" s="726" t="s">
        <v>358</v>
      </c>
    </row>
    <row r="37" spans="2:9" ht="37.799999999999997">
      <c r="B37" s="860"/>
      <c r="C37" s="507" t="s">
        <v>389</v>
      </c>
      <c r="D37" s="493" t="s">
        <v>379</v>
      </c>
      <c r="E37" s="493"/>
      <c r="F37" s="498"/>
      <c r="G37" s="726" t="s">
        <v>358</v>
      </c>
      <c r="H37" s="726" t="s">
        <v>358</v>
      </c>
      <c r="I37" s="726" t="s">
        <v>358</v>
      </c>
    </row>
    <row r="38" spans="2:9">
      <c r="B38" s="860"/>
      <c r="C38" s="497" t="s">
        <v>390</v>
      </c>
      <c r="D38" s="493"/>
      <c r="E38" s="493"/>
      <c r="F38" s="508"/>
      <c r="G38" s="508"/>
      <c r="H38" s="508"/>
      <c r="I38" s="726"/>
    </row>
    <row r="39" spans="2:9" ht="25.2">
      <c r="B39" s="860"/>
      <c r="C39" s="507" t="s">
        <v>391</v>
      </c>
      <c r="D39" s="493" t="s">
        <v>392</v>
      </c>
      <c r="E39" s="493"/>
      <c r="F39" s="508"/>
      <c r="G39" s="726" t="s">
        <v>358</v>
      </c>
      <c r="H39" s="726" t="s">
        <v>358</v>
      </c>
      <c r="I39" s="726" t="s">
        <v>358</v>
      </c>
    </row>
    <row r="40" spans="2:9" ht="37.799999999999997">
      <c r="B40" s="860"/>
      <c r="C40" s="507" t="s">
        <v>393</v>
      </c>
      <c r="D40" s="493"/>
      <c r="E40" s="493"/>
      <c r="F40" s="508"/>
      <c r="G40" s="726" t="s">
        <v>358</v>
      </c>
      <c r="H40" s="726" t="s">
        <v>358</v>
      </c>
      <c r="I40" s="726" t="s">
        <v>358</v>
      </c>
    </row>
    <row r="41" spans="2:9" ht="25.2">
      <c r="B41" s="860"/>
      <c r="C41" s="507" t="s">
        <v>394</v>
      </c>
      <c r="D41" s="493"/>
      <c r="E41" s="493"/>
      <c r="F41" s="508"/>
      <c r="G41" s="726" t="s">
        <v>358</v>
      </c>
      <c r="H41" s="726" t="s">
        <v>358</v>
      </c>
      <c r="I41" s="726" t="s">
        <v>358</v>
      </c>
    </row>
    <row r="42" spans="2:9" ht="25.2">
      <c r="B42" s="860"/>
      <c r="C42" s="507" t="s">
        <v>395</v>
      </c>
      <c r="D42" s="493" t="s">
        <v>396</v>
      </c>
      <c r="E42" s="493"/>
      <c r="F42" s="508"/>
      <c r="G42" s="726" t="s">
        <v>358</v>
      </c>
      <c r="H42" s="726" t="s">
        <v>358</v>
      </c>
      <c r="I42" s="726" t="s">
        <v>358</v>
      </c>
    </row>
    <row r="43" spans="2:9" ht="24.6">
      <c r="B43" s="860"/>
      <c r="C43" s="509" t="s">
        <v>397</v>
      </c>
      <c r="D43" s="510"/>
      <c r="E43" s="510"/>
      <c r="F43" s="731"/>
      <c r="G43" s="731"/>
      <c r="H43" s="732"/>
      <c r="I43" s="498"/>
    </row>
    <row r="44" spans="2:9" ht="37.799999999999997">
      <c r="B44" s="860"/>
      <c r="C44" s="502" t="s">
        <v>398</v>
      </c>
      <c r="D44" s="510" t="s">
        <v>384</v>
      </c>
      <c r="E44" s="117"/>
      <c r="F44" s="726"/>
      <c r="G44" s="726" t="s">
        <v>358</v>
      </c>
      <c r="H44" s="726" t="s">
        <v>358</v>
      </c>
      <c r="I44" s="726" t="s">
        <v>358</v>
      </c>
    </row>
    <row r="45" spans="2:9">
      <c r="B45" s="860"/>
      <c r="C45" s="509" t="s">
        <v>399</v>
      </c>
      <c r="D45" s="511"/>
      <c r="E45" s="511"/>
      <c r="F45" s="731"/>
      <c r="G45" s="731"/>
      <c r="H45" s="731"/>
      <c r="I45" s="732"/>
    </row>
    <row r="46" spans="2:9" ht="37.799999999999997">
      <c r="B46" s="860"/>
      <c r="C46" s="502" t="s">
        <v>400</v>
      </c>
      <c r="D46" s="493" t="s">
        <v>384</v>
      </c>
      <c r="E46" s="494"/>
      <c r="F46" s="726"/>
      <c r="G46" s="726" t="s">
        <v>358</v>
      </c>
      <c r="H46" s="726" t="s">
        <v>358</v>
      </c>
      <c r="I46" s="726" t="s">
        <v>358</v>
      </c>
    </row>
    <row r="47" spans="2:9" ht="16.2">
      <c r="B47" s="729"/>
      <c r="C47" s="512" t="s">
        <v>401</v>
      </c>
      <c r="D47" s="493"/>
      <c r="E47" s="493"/>
      <c r="F47" s="498"/>
      <c r="G47" s="513"/>
      <c r="H47" s="726"/>
      <c r="I47" s="726"/>
    </row>
    <row r="48" spans="2:9" ht="25.2">
      <c r="B48" s="729"/>
      <c r="C48" s="507" t="s">
        <v>391</v>
      </c>
      <c r="D48" s="493" t="s">
        <v>392</v>
      </c>
      <c r="E48" s="493"/>
      <c r="F48" s="498"/>
      <c r="G48" s="726" t="s">
        <v>358</v>
      </c>
      <c r="H48" s="726" t="s">
        <v>358</v>
      </c>
      <c r="I48" s="726" t="s">
        <v>358</v>
      </c>
    </row>
    <row r="49" spans="2:9" ht="37.799999999999997">
      <c r="B49" s="729"/>
      <c r="C49" s="507" t="s">
        <v>393</v>
      </c>
      <c r="D49" s="493"/>
      <c r="E49" s="493"/>
      <c r="F49" s="498"/>
      <c r="G49" s="726" t="s">
        <v>358</v>
      </c>
      <c r="H49" s="726" t="s">
        <v>358</v>
      </c>
      <c r="I49" s="726" t="s">
        <v>358</v>
      </c>
    </row>
    <row r="50" spans="2:9" ht="25.2">
      <c r="B50" s="729"/>
      <c r="C50" s="507" t="s">
        <v>394</v>
      </c>
      <c r="D50" s="493"/>
      <c r="E50" s="493"/>
      <c r="F50" s="498"/>
      <c r="G50" s="726" t="s">
        <v>358</v>
      </c>
      <c r="H50" s="726" t="s">
        <v>358</v>
      </c>
      <c r="I50" s="726" t="s">
        <v>358</v>
      </c>
    </row>
    <row r="51" spans="2:9" ht="25.2">
      <c r="B51" s="729"/>
      <c r="C51" s="507" t="s">
        <v>395</v>
      </c>
      <c r="D51" s="493" t="s">
        <v>396</v>
      </c>
      <c r="E51" s="493"/>
      <c r="F51" s="498"/>
      <c r="G51" s="726" t="s">
        <v>358</v>
      </c>
      <c r="H51" s="726" t="s">
        <v>358</v>
      </c>
      <c r="I51" s="726" t="s">
        <v>358</v>
      </c>
    </row>
    <row r="52" spans="2:9" ht="16" customHeight="1">
      <c r="B52" s="729"/>
      <c r="C52" s="514" t="s">
        <v>402</v>
      </c>
      <c r="D52" s="515"/>
      <c r="E52" s="515"/>
      <c r="F52" s="516"/>
      <c r="G52" s="516"/>
      <c r="H52" s="516"/>
      <c r="I52" s="517"/>
    </row>
    <row r="53" spans="2:9" ht="50.4">
      <c r="B53" s="729"/>
      <c r="C53" s="502" t="s">
        <v>403</v>
      </c>
      <c r="D53" s="493" t="s">
        <v>404</v>
      </c>
      <c r="E53" s="493"/>
      <c r="F53" s="726" t="s">
        <v>358</v>
      </c>
      <c r="G53" s="726" t="s">
        <v>358</v>
      </c>
      <c r="H53" s="726" t="s">
        <v>358</v>
      </c>
      <c r="I53" s="726" t="s">
        <v>358</v>
      </c>
    </row>
    <row r="54" spans="2:9" ht="36" customHeight="1">
      <c r="B54" s="860" t="s">
        <v>405</v>
      </c>
      <c r="C54" s="518" t="s">
        <v>406</v>
      </c>
      <c r="D54" s="853" t="s">
        <v>407</v>
      </c>
      <c r="E54" s="726"/>
      <c r="F54" s="519"/>
      <c r="G54" s="726" t="s">
        <v>358</v>
      </c>
      <c r="H54" s="726" t="s">
        <v>358</v>
      </c>
      <c r="I54" s="726" t="s">
        <v>358</v>
      </c>
    </row>
    <row r="55" spans="2:9" ht="37.799999999999997">
      <c r="B55" s="860"/>
      <c r="C55" s="518" t="s">
        <v>408</v>
      </c>
      <c r="D55" s="856"/>
      <c r="E55" s="727"/>
      <c r="F55" s="519"/>
      <c r="G55" s="726" t="s">
        <v>358</v>
      </c>
      <c r="H55" s="726" t="s">
        <v>358</v>
      </c>
      <c r="I55" s="726" t="s">
        <v>358</v>
      </c>
    </row>
    <row r="56" spans="2:9" ht="25.2">
      <c r="B56" s="860"/>
      <c r="C56" s="518" t="s">
        <v>409</v>
      </c>
      <c r="D56" s="854"/>
      <c r="E56" s="728"/>
      <c r="F56" s="519"/>
      <c r="G56" s="726" t="s">
        <v>358</v>
      </c>
      <c r="H56" s="726" t="s">
        <v>358</v>
      </c>
      <c r="I56" s="726" t="s">
        <v>358</v>
      </c>
    </row>
    <row r="57" spans="2:9" ht="15" customHeight="1">
      <c r="B57" s="861" t="s">
        <v>410</v>
      </c>
      <c r="C57" s="502" t="s">
        <v>411</v>
      </c>
      <c r="D57" s="853" t="s">
        <v>412</v>
      </c>
      <c r="E57" s="726"/>
      <c r="F57" s="520"/>
      <c r="G57" s="726" t="s">
        <v>358</v>
      </c>
      <c r="H57" s="726" t="s">
        <v>358</v>
      </c>
      <c r="I57" s="726" t="s">
        <v>358</v>
      </c>
    </row>
    <row r="58" spans="2:9">
      <c r="B58" s="862"/>
      <c r="C58" s="502" t="s">
        <v>413</v>
      </c>
      <c r="D58" s="856"/>
      <c r="E58" s="727"/>
      <c r="F58" s="520"/>
      <c r="G58" s="726" t="s">
        <v>358</v>
      </c>
      <c r="H58" s="726" t="s">
        <v>358</v>
      </c>
      <c r="I58" s="726" t="s">
        <v>358</v>
      </c>
    </row>
    <row r="59" spans="2:9" ht="25.5">
      <c r="B59" s="862"/>
      <c r="C59" s="521" t="s">
        <v>414</v>
      </c>
      <c r="D59" s="856"/>
      <c r="E59" s="727"/>
      <c r="F59" s="520"/>
      <c r="G59" s="498" t="s">
        <v>358</v>
      </c>
      <c r="H59" s="498" t="s">
        <v>358</v>
      </c>
      <c r="I59" s="498" t="s">
        <v>358</v>
      </c>
    </row>
    <row r="60" spans="2:9">
      <c r="B60" s="862"/>
      <c r="C60" s="521" t="s">
        <v>415</v>
      </c>
      <c r="D60" s="856"/>
      <c r="E60" s="727"/>
      <c r="F60" s="519"/>
      <c r="G60" s="498" t="s">
        <v>358</v>
      </c>
      <c r="H60" s="498" t="s">
        <v>358</v>
      </c>
      <c r="I60" s="498" t="s">
        <v>358</v>
      </c>
    </row>
    <row r="61" spans="2:9">
      <c r="B61" s="863"/>
      <c r="C61" s="522" t="s">
        <v>416</v>
      </c>
      <c r="D61" s="854"/>
      <c r="E61" s="728"/>
      <c r="F61" s="523"/>
      <c r="G61" s="498" t="s">
        <v>358</v>
      </c>
      <c r="H61" s="498" t="s">
        <v>358</v>
      </c>
      <c r="I61" s="498" t="s">
        <v>358</v>
      </c>
    </row>
  </sheetData>
  <mergeCells count="14">
    <mergeCell ref="B57:B61"/>
    <mergeCell ref="D57:D61"/>
    <mergeCell ref="D54:D56"/>
    <mergeCell ref="B27:B46"/>
    <mergeCell ref="C31:I31"/>
    <mergeCell ref="B54:B56"/>
    <mergeCell ref="D29:D30"/>
    <mergeCell ref="B24:B25"/>
    <mergeCell ref="D24:D25"/>
    <mergeCell ref="B4:B8"/>
    <mergeCell ref="D10:D12"/>
    <mergeCell ref="B14:B17"/>
    <mergeCell ref="D14:D17"/>
    <mergeCell ref="B20:B23"/>
  </mergeCells>
  <pageMargins left="0.7" right="0.7" top="0.75" bottom="0.75" header="0.3" footer="0.3"/>
  <pageSetup paperSize="9" orientation="portrait" horizontalDpi="4294967292" verticalDpi="4294967292"/>
  <headerFooter>
    <oddHeader>&amp;C&amp;"Calibri"&amp;12&amp;K008000 UNCLASSIFIED&amp;1#_x000D_</oddHead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J19"/>
  <sheetViews>
    <sheetView workbookViewId="0">
      <selection activeCell="I43" sqref="I43"/>
    </sheetView>
  </sheetViews>
  <sheetFormatPr defaultColWidth="10.59765625" defaultRowHeight="15.6"/>
  <cols>
    <col min="2" max="2" width="23.84765625" customWidth="1"/>
  </cols>
  <sheetData>
    <row r="3" spans="2:10">
      <c r="B3" s="524" t="s">
        <v>417</v>
      </c>
    </row>
    <row r="4" spans="2:10" ht="15.9" thickBot="1">
      <c r="B4" s="525" t="s">
        <v>418</v>
      </c>
    </row>
    <row r="5" spans="2:10">
      <c r="B5" s="526"/>
      <c r="C5" s="869" t="s">
        <v>419</v>
      </c>
      <c r="D5" s="870"/>
      <c r="E5" s="870"/>
      <c r="F5" s="869" t="s">
        <v>420</v>
      </c>
      <c r="G5" s="870"/>
      <c r="H5" s="870"/>
      <c r="I5" s="870"/>
      <c r="J5" s="871"/>
    </row>
    <row r="6" spans="2:10">
      <c r="B6" s="527" t="s">
        <v>421</v>
      </c>
      <c r="C6" s="528">
        <v>42948</v>
      </c>
      <c r="D6" s="529">
        <v>43191</v>
      </c>
      <c r="E6" s="530">
        <v>43556</v>
      </c>
      <c r="F6" s="528">
        <v>43922</v>
      </c>
      <c r="G6" s="529">
        <v>44287</v>
      </c>
      <c r="H6" s="529">
        <v>44652</v>
      </c>
      <c r="I6" s="529">
        <v>45017</v>
      </c>
      <c r="J6" s="531">
        <v>45383</v>
      </c>
    </row>
    <row r="7" spans="2:10">
      <c r="B7" s="527" t="s">
        <v>422</v>
      </c>
      <c r="C7" s="528">
        <v>43190</v>
      </c>
      <c r="D7" s="532">
        <v>43555</v>
      </c>
      <c r="E7" s="530">
        <v>43891</v>
      </c>
      <c r="F7" s="533">
        <v>44285</v>
      </c>
      <c r="G7" s="532">
        <v>44650</v>
      </c>
      <c r="H7" s="532">
        <v>45015</v>
      </c>
      <c r="I7" s="532">
        <v>45380</v>
      </c>
      <c r="J7" s="534">
        <v>45717</v>
      </c>
    </row>
    <row r="8" spans="2:10">
      <c r="B8" s="535" t="s">
        <v>423</v>
      </c>
      <c r="C8" s="536">
        <v>8</v>
      </c>
      <c r="D8" s="537">
        <v>12</v>
      </c>
      <c r="E8" s="538">
        <v>12</v>
      </c>
      <c r="F8" s="536">
        <v>12</v>
      </c>
      <c r="G8" s="537">
        <v>12</v>
      </c>
      <c r="H8" s="537">
        <v>12</v>
      </c>
      <c r="I8" s="537">
        <v>12</v>
      </c>
      <c r="J8" s="539">
        <v>12</v>
      </c>
    </row>
    <row r="9" spans="2:10">
      <c r="B9" s="540" t="s">
        <v>424</v>
      </c>
      <c r="C9" s="541">
        <v>3</v>
      </c>
      <c r="D9" s="542">
        <v>3</v>
      </c>
      <c r="E9" s="543">
        <v>3</v>
      </c>
      <c r="F9" s="541">
        <v>3</v>
      </c>
      <c r="G9" s="542">
        <v>3</v>
      </c>
      <c r="H9" s="542">
        <v>3</v>
      </c>
      <c r="I9" s="542">
        <v>3</v>
      </c>
      <c r="J9" s="544">
        <v>3</v>
      </c>
    </row>
    <row r="10" spans="2:10">
      <c r="B10" s="545" t="s">
        <v>425</v>
      </c>
      <c r="C10" s="546">
        <v>3</v>
      </c>
      <c r="D10" s="547">
        <v>3</v>
      </c>
      <c r="E10" s="548">
        <v>3</v>
      </c>
      <c r="F10" s="541">
        <v>3</v>
      </c>
      <c r="G10" s="542">
        <v>3</v>
      </c>
      <c r="H10" s="542">
        <v>3</v>
      </c>
      <c r="I10" s="544">
        <v>3</v>
      </c>
      <c r="J10" s="544">
        <v>3</v>
      </c>
    </row>
    <row r="11" spans="2:10">
      <c r="B11" s="540" t="s">
        <v>426</v>
      </c>
      <c r="C11" s="549"/>
      <c r="D11" s="550"/>
      <c r="E11" s="551"/>
      <c r="F11" s="541">
        <v>3</v>
      </c>
      <c r="G11" s="542">
        <v>3</v>
      </c>
      <c r="H11" s="542">
        <v>3</v>
      </c>
      <c r="I11" s="544">
        <v>3</v>
      </c>
      <c r="J11" s="544">
        <v>3</v>
      </c>
    </row>
    <row r="12" spans="2:10">
      <c r="B12" s="540" t="s">
        <v>427</v>
      </c>
      <c r="C12" s="549"/>
      <c r="D12" s="550"/>
      <c r="E12" s="551"/>
      <c r="F12" s="541">
        <v>3</v>
      </c>
      <c r="G12" s="542">
        <v>3</v>
      </c>
      <c r="H12" s="542">
        <v>3</v>
      </c>
      <c r="I12" s="544">
        <v>3</v>
      </c>
      <c r="J12" s="544">
        <v>3</v>
      </c>
    </row>
    <row r="13" spans="2:10">
      <c r="B13" s="545" t="s">
        <v>428</v>
      </c>
      <c r="C13" s="546">
        <v>3</v>
      </c>
      <c r="D13" s="547">
        <v>3</v>
      </c>
      <c r="E13" s="548">
        <v>3</v>
      </c>
      <c r="F13" s="552"/>
      <c r="G13" s="739"/>
      <c r="H13" s="739"/>
      <c r="I13" s="739"/>
      <c r="J13" s="740"/>
    </row>
    <row r="14" spans="2:10">
      <c r="B14" s="545" t="s">
        <v>429</v>
      </c>
      <c r="C14" s="546">
        <v>3</v>
      </c>
      <c r="D14" s="547">
        <v>3</v>
      </c>
      <c r="E14" s="548">
        <v>3</v>
      </c>
      <c r="F14" s="552"/>
      <c r="G14" s="739"/>
      <c r="H14" s="739"/>
      <c r="I14" s="740"/>
      <c r="J14" s="740"/>
    </row>
    <row r="15" spans="2:10">
      <c r="B15" s="545" t="s">
        <v>430</v>
      </c>
      <c r="C15" s="546">
        <v>3</v>
      </c>
      <c r="D15" s="547">
        <v>3</v>
      </c>
      <c r="E15" s="548">
        <v>3</v>
      </c>
      <c r="F15" s="552"/>
      <c r="G15" s="739"/>
      <c r="H15" s="739"/>
      <c r="I15" s="740"/>
      <c r="J15" s="740"/>
    </row>
    <row r="16" spans="2:10">
      <c r="B16" s="553" t="s">
        <v>231</v>
      </c>
      <c r="C16" s="554">
        <f t="shared" ref="C16:E16" si="0">SUM(C9:C15)</f>
        <v>15</v>
      </c>
      <c r="D16" s="555">
        <f t="shared" si="0"/>
        <v>15</v>
      </c>
      <c r="E16" s="556">
        <f t="shared" si="0"/>
        <v>15</v>
      </c>
      <c r="F16" s="554">
        <f>SUM(F9:F15)</f>
        <v>12</v>
      </c>
      <c r="G16" s="555">
        <f>SUM(G9:G15)</f>
        <v>12</v>
      </c>
      <c r="H16" s="555">
        <f>SUM(H9:H15)</f>
        <v>12</v>
      </c>
      <c r="I16" s="555">
        <f>SUM(I9:I15)</f>
        <v>12</v>
      </c>
      <c r="J16" s="557">
        <f>SUM(J9:J15)</f>
        <v>12</v>
      </c>
    </row>
    <row r="17" spans="2:10">
      <c r="B17" s="558" t="s">
        <v>431</v>
      </c>
      <c r="C17" s="546">
        <f>C10+C13+C14+C15</f>
        <v>12</v>
      </c>
      <c r="D17" s="547">
        <f>D10+D13+D14+D15</f>
        <v>12</v>
      </c>
      <c r="E17" s="548">
        <f>E10+E13+E14+E15</f>
        <v>12</v>
      </c>
      <c r="F17" s="546"/>
      <c r="G17" s="547"/>
      <c r="H17" s="547"/>
      <c r="I17" s="547"/>
      <c r="J17" s="559"/>
    </row>
    <row r="18" spans="2:10" ht="15.9" thickBot="1">
      <c r="B18" s="560" t="s">
        <v>432</v>
      </c>
      <c r="C18" s="561">
        <f>C9</f>
        <v>3</v>
      </c>
      <c r="D18" s="562">
        <f>D9</f>
        <v>3</v>
      </c>
      <c r="E18" s="563">
        <f>SUM(E9)</f>
        <v>3</v>
      </c>
      <c r="F18" s="541">
        <f>SUM(F9:F12)</f>
        <v>12</v>
      </c>
      <c r="G18" s="542">
        <f>SUM(G9:G12)</f>
        <v>12</v>
      </c>
      <c r="H18" s="542">
        <f>SUM(H9:H12)</f>
        <v>12</v>
      </c>
      <c r="I18" s="542">
        <f>SUM(I9:I12)</f>
        <v>12</v>
      </c>
      <c r="J18" s="544">
        <f>SUM(J9:J12)</f>
        <v>12</v>
      </c>
    </row>
    <row r="19" spans="2:10" ht="15.9" thickBot="1">
      <c r="B19" s="222" t="s">
        <v>433</v>
      </c>
      <c r="C19" s="164" t="s">
        <v>434</v>
      </c>
      <c r="D19" s="164" t="s">
        <v>435</v>
      </c>
      <c r="E19" s="164" t="s">
        <v>436</v>
      </c>
      <c r="F19" s="564" t="s">
        <v>437</v>
      </c>
      <c r="G19" s="565" t="s">
        <v>438</v>
      </c>
      <c r="H19" s="565" t="s">
        <v>439</v>
      </c>
      <c r="I19" s="565" t="s">
        <v>440</v>
      </c>
      <c r="J19" s="566" t="s">
        <v>441</v>
      </c>
    </row>
  </sheetData>
  <mergeCells count="2">
    <mergeCell ref="C5:E5"/>
    <mergeCell ref="F5:J5"/>
  </mergeCells>
  <pageMargins left="0.75" right="0.75" top="1" bottom="1" header="0.5" footer="0.5"/>
  <headerFooter>
    <oddHeader>&amp;C&amp;"Calibri"&amp;12&amp;K008000 UNCLASSIFIED&amp;1#_x000D_</oddHead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X28"/>
  <sheetViews>
    <sheetView topLeftCell="A9" workbookViewId="0">
      <selection activeCell="B23" sqref="B23:B26"/>
    </sheetView>
  </sheetViews>
  <sheetFormatPr defaultColWidth="8.84765625" defaultRowHeight="14.4"/>
  <cols>
    <col min="1" max="1" width="8.84765625" style="176"/>
    <col min="2" max="2" width="34.5" style="176" customWidth="1"/>
    <col min="3" max="6" width="10.34765625" style="176" bestFit="1" customWidth="1"/>
    <col min="7" max="7" width="9.84765625" style="176" bestFit="1" customWidth="1"/>
    <col min="8" max="8" width="11.34765625" style="176" bestFit="1" customWidth="1"/>
    <col min="9" max="9" width="10.84765625" style="176" bestFit="1" customWidth="1"/>
    <col min="10" max="10" width="8.84765625" style="176"/>
    <col min="11" max="11" width="11.84765625" style="176" customWidth="1"/>
    <col min="12" max="17" width="8.84765625" style="176"/>
    <col min="18" max="18" width="10.09765625" style="176" bestFit="1" customWidth="1"/>
    <col min="19" max="16384" width="8.84765625" style="176"/>
  </cols>
  <sheetData>
    <row r="1" spans="1:24" ht="14.7" thickBot="1">
      <c r="S1" s="879" t="s">
        <v>442</v>
      </c>
      <c r="T1" s="880"/>
      <c r="U1" s="880"/>
      <c r="V1" s="880"/>
      <c r="W1" s="880"/>
      <c r="X1" s="881"/>
    </row>
    <row r="2" spans="1:24" ht="15.9" thickBot="1">
      <c r="B2" s="882" t="s">
        <v>443</v>
      </c>
      <c r="C2" s="884" t="s">
        <v>266</v>
      </c>
      <c r="D2" s="884"/>
      <c r="E2" s="884"/>
      <c r="F2" s="885" t="s">
        <v>444</v>
      </c>
      <c r="G2" s="885"/>
      <c r="H2" s="885"/>
      <c r="I2" s="886" t="s">
        <v>445</v>
      </c>
      <c r="J2" s="886"/>
      <c r="K2" s="886"/>
      <c r="L2" s="885" t="s">
        <v>446</v>
      </c>
      <c r="M2" s="885"/>
      <c r="N2" s="885"/>
      <c r="O2" s="886" t="s">
        <v>447</v>
      </c>
      <c r="P2" s="886"/>
      <c r="Q2" s="887"/>
      <c r="R2" s="888" t="s">
        <v>231</v>
      </c>
      <c r="S2" s="890" t="s">
        <v>447</v>
      </c>
      <c r="T2" s="891"/>
      <c r="U2" s="892"/>
      <c r="V2" s="890" t="s">
        <v>448</v>
      </c>
      <c r="W2" s="891"/>
      <c r="X2" s="892"/>
    </row>
    <row r="3" spans="1:24" ht="31.5" thickBot="1">
      <c r="B3" s="883"/>
      <c r="C3" s="177" t="s">
        <v>449</v>
      </c>
      <c r="D3" s="178" t="s">
        <v>450</v>
      </c>
      <c r="E3" s="178" t="s">
        <v>451</v>
      </c>
      <c r="F3" s="179" t="s">
        <v>452</v>
      </c>
      <c r="G3" s="179" t="s">
        <v>453</v>
      </c>
      <c r="H3" s="179" t="s">
        <v>454</v>
      </c>
      <c r="I3" s="178" t="s">
        <v>455</v>
      </c>
      <c r="J3" s="178" t="s">
        <v>456</v>
      </c>
      <c r="K3" s="180" t="s">
        <v>457</v>
      </c>
      <c r="L3" s="179" t="s">
        <v>458</v>
      </c>
      <c r="M3" s="179" t="s">
        <v>459</v>
      </c>
      <c r="N3" s="179" t="s">
        <v>460</v>
      </c>
      <c r="O3" s="178" t="s">
        <v>461</v>
      </c>
      <c r="P3" s="178" t="s">
        <v>462</v>
      </c>
      <c r="Q3" s="181" t="s">
        <v>463</v>
      </c>
      <c r="R3" s="889"/>
      <c r="S3" s="182" t="s">
        <v>464</v>
      </c>
      <c r="T3" s="183" t="s">
        <v>465</v>
      </c>
      <c r="U3" s="183" t="s">
        <v>466</v>
      </c>
      <c r="V3" s="183" t="s">
        <v>467</v>
      </c>
      <c r="W3" s="183" t="s">
        <v>468</v>
      </c>
      <c r="X3" s="184" t="s">
        <v>469</v>
      </c>
    </row>
    <row r="4" spans="1:24" ht="15.9" thickBot="1">
      <c r="B4" s="185" t="s">
        <v>231</v>
      </c>
      <c r="C4" s="567">
        <v>429706.68103567942</v>
      </c>
      <c r="D4" s="568">
        <v>157716.21371133369</v>
      </c>
      <c r="E4" s="569">
        <v>170528.81376575027</v>
      </c>
      <c r="F4" s="570">
        <v>206764.39750398116</v>
      </c>
      <c r="G4" s="570">
        <v>234970.93108773319</v>
      </c>
      <c r="H4" s="570">
        <v>278477.40164460242</v>
      </c>
      <c r="I4" s="569">
        <v>201850.75616573435</v>
      </c>
      <c r="J4" s="569">
        <v>211289.0100392522</v>
      </c>
      <c r="K4" s="568">
        <v>245800.33649908993</v>
      </c>
      <c r="L4" s="570">
        <v>264300.2596538557</v>
      </c>
      <c r="M4" s="570">
        <v>364717.53066607891</v>
      </c>
      <c r="N4" s="570">
        <v>191819.72618060446</v>
      </c>
      <c r="O4" s="569">
        <v>78749.620555198664</v>
      </c>
      <c r="P4" s="569">
        <v>162604.63759955802</v>
      </c>
      <c r="Q4" s="571">
        <v>176543.13077010805</v>
      </c>
      <c r="R4" s="186">
        <f t="shared" ref="R4:R9" si="0">SUM(C4:Q4)</f>
        <v>3375839.4468785608</v>
      </c>
      <c r="S4" s="572">
        <v>128242.40000000001</v>
      </c>
      <c r="T4" s="573">
        <v>108420</v>
      </c>
      <c r="U4" s="573">
        <v>96220.800000000003</v>
      </c>
      <c r="V4" s="573">
        <v>176664.80000000002</v>
      </c>
      <c r="W4" s="573">
        <v>81775.199999999997</v>
      </c>
      <c r="X4" s="574">
        <v>287466.40000000002</v>
      </c>
    </row>
    <row r="5" spans="1:24" ht="15.9" thickBot="1">
      <c r="B5" s="575" t="s">
        <v>270</v>
      </c>
      <c r="C5" s="567">
        <v>18477.387284534212</v>
      </c>
      <c r="D5" s="567">
        <v>6781.7971895873479</v>
      </c>
      <c r="E5" s="567">
        <v>7332.7389919272609</v>
      </c>
      <c r="F5" s="576">
        <v>8890.8690926711897</v>
      </c>
      <c r="G5" s="576">
        <v>10103.750036772526</v>
      </c>
      <c r="H5" s="576">
        <v>11974.528270717903</v>
      </c>
      <c r="I5" s="567">
        <v>8679.5825151265763</v>
      </c>
      <c r="J5" s="567">
        <v>9085.4274316878436</v>
      </c>
      <c r="K5" s="567">
        <v>10569.414469460866</v>
      </c>
      <c r="L5" s="576">
        <v>11364.911165115795</v>
      </c>
      <c r="M5" s="576">
        <v>15682.853818641392</v>
      </c>
      <c r="N5" s="576">
        <v>8248.2482257659904</v>
      </c>
      <c r="O5" s="567">
        <v>3386.2336838735423</v>
      </c>
      <c r="P5" s="567">
        <v>6991.9994167809946</v>
      </c>
      <c r="Q5" s="577">
        <v>7591.3546231146456</v>
      </c>
      <c r="R5" s="186">
        <f t="shared" si="0"/>
        <v>145161.09621577809</v>
      </c>
      <c r="S5" s="578">
        <v>5514.4232000000002</v>
      </c>
      <c r="T5" s="579">
        <v>4662.0599999999995</v>
      </c>
      <c r="U5" s="579">
        <v>4137.4943999999996</v>
      </c>
      <c r="V5" s="579">
        <v>7596.5864000000001</v>
      </c>
      <c r="W5" s="579">
        <v>3516.3335999999995</v>
      </c>
      <c r="X5" s="580">
        <v>12361.055200000001</v>
      </c>
    </row>
    <row r="6" spans="1:24" ht="15.9" thickBot="1">
      <c r="B6" s="575" t="s">
        <v>273</v>
      </c>
      <c r="C6" s="567">
        <v>94535.469827849476</v>
      </c>
      <c r="D6" s="567">
        <v>34697.567016493413</v>
      </c>
      <c r="E6" s="567">
        <v>37516.33902846506</v>
      </c>
      <c r="F6" s="576">
        <v>45488.167450875859</v>
      </c>
      <c r="G6" s="576">
        <v>51693.604839301304</v>
      </c>
      <c r="H6" s="576">
        <v>61265.028361812532</v>
      </c>
      <c r="I6" s="567">
        <v>44407.166356461559</v>
      </c>
      <c r="J6" s="567">
        <v>46483.582208635482</v>
      </c>
      <c r="K6" s="567">
        <v>54076.074029799784</v>
      </c>
      <c r="L6" s="576">
        <v>58146.057123848252</v>
      </c>
      <c r="M6" s="576">
        <v>80237.856746537364</v>
      </c>
      <c r="N6" s="576">
        <v>42200.339759732982</v>
      </c>
      <c r="O6" s="567">
        <v>17324.916522143707</v>
      </c>
      <c r="P6" s="567">
        <v>35773.020271902766</v>
      </c>
      <c r="Q6" s="577">
        <v>38839.48876942377</v>
      </c>
      <c r="R6" s="186">
        <f t="shared" si="0"/>
        <v>742684.67831328337</v>
      </c>
      <c r="S6" s="578">
        <v>28213.328000000001</v>
      </c>
      <c r="T6" s="579">
        <v>23852.400000000001</v>
      </c>
      <c r="U6" s="579">
        <v>21168.576000000001</v>
      </c>
      <c r="V6" s="579">
        <v>38866.256000000001</v>
      </c>
      <c r="W6" s="579">
        <v>17990.543999999998</v>
      </c>
      <c r="X6" s="580">
        <v>63242.608000000007</v>
      </c>
    </row>
    <row r="7" spans="1:24" ht="15.9" thickBot="1">
      <c r="B7" s="575" t="s">
        <v>274</v>
      </c>
      <c r="C7" s="567">
        <v>77347.202586422296</v>
      </c>
      <c r="D7" s="567">
        <v>28388.918468040065</v>
      </c>
      <c r="E7" s="567">
        <v>30695.186477835046</v>
      </c>
      <c r="F7" s="576">
        <v>37217.591550716606</v>
      </c>
      <c r="G7" s="576">
        <v>42294.767595791971</v>
      </c>
      <c r="H7" s="576">
        <v>50125.932296028433</v>
      </c>
      <c r="I7" s="567">
        <v>36333.136109832179</v>
      </c>
      <c r="J7" s="567">
        <v>38032.021807065394</v>
      </c>
      <c r="K7" s="567">
        <v>44244.060569836183</v>
      </c>
      <c r="L7" s="576">
        <v>47574.046737694021</v>
      </c>
      <c r="M7" s="576">
        <v>65649.155519894208</v>
      </c>
      <c r="N7" s="576">
        <v>34527.550712508804</v>
      </c>
      <c r="O7" s="567">
        <v>14174.93169993576</v>
      </c>
      <c r="P7" s="567">
        <v>29268.834767920442</v>
      </c>
      <c r="Q7" s="577">
        <v>31777.763538619449</v>
      </c>
      <c r="R7" s="186">
        <f t="shared" si="0"/>
        <v>607651.10043814103</v>
      </c>
      <c r="S7" s="578">
        <v>23083.632000000001</v>
      </c>
      <c r="T7" s="579">
        <v>19515.599999999999</v>
      </c>
      <c r="U7" s="579">
        <v>17319.743999999999</v>
      </c>
      <c r="V7" s="579">
        <v>31799.664000000001</v>
      </c>
      <c r="W7" s="579">
        <v>14719.535999999998</v>
      </c>
      <c r="X7" s="580">
        <v>51743.952000000005</v>
      </c>
    </row>
    <row r="8" spans="1:24" ht="15.9" thickBot="1">
      <c r="B8" s="575" t="s">
        <v>275</v>
      </c>
      <c r="C8" s="567">
        <v>85941.336207135886</v>
      </c>
      <c r="D8" s="567">
        <v>31543.242742266739</v>
      </c>
      <c r="E8" s="567">
        <v>34105.762753150055</v>
      </c>
      <c r="F8" s="576">
        <v>41352.879500796233</v>
      </c>
      <c r="G8" s="576">
        <v>46994.186217546638</v>
      </c>
      <c r="H8" s="576">
        <v>55695.480328920486</v>
      </c>
      <c r="I8" s="567">
        <v>40370.151233146869</v>
      </c>
      <c r="J8" s="567">
        <v>42257.802007850441</v>
      </c>
      <c r="K8" s="567">
        <v>49160.067299817987</v>
      </c>
      <c r="L8" s="576">
        <v>52860.051930771144</v>
      </c>
      <c r="M8" s="576">
        <v>72943.506133215778</v>
      </c>
      <c r="N8" s="576">
        <v>38363.94523612089</v>
      </c>
      <c r="O8" s="567">
        <v>15749.924111039734</v>
      </c>
      <c r="P8" s="567">
        <v>32520.927519911605</v>
      </c>
      <c r="Q8" s="577">
        <v>35308.626154021615</v>
      </c>
      <c r="R8" s="186">
        <f t="shared" si="0"/>
        <v>675167.88937571202</v>
      </c>
      <c r="S8" s="578">
        <v>25648.480000000003</v>
      </c>
      <c r="T8" s="579">
        <v>21684</v>
      </c>
      <c r="U8" s="579">
        <v>19244.16</v>
      </c>
      <c r="V8" s="579">
        <v>35332.960000000006</v>
      </c>
      <c r="W8" s="579">
        <v>16355.04</v>
      </c>
      <c r="X8" s="580">
        <v>57493.280000000006</v>
      </c>
    </row>
    <row r="9" spans="1:24" ht="15.9" thickBot="1">
      <c r="B9" s="581" t="s">
        <v>470</v>
      </c>
      <c r="C9" s="582">
        <v>68753.068965708706</v>
      </c>
      <c r="D9" s="582">
        <v>25234.594193813391</v>
      </c>
      <c r="E9" s="582">
        <v>27284.610202520042</v>
      </c>
      <c r="F9" s="583">
        <v>33082.303600636988</v>
      </c>
      <c r="G9" s="583">
        <v>37595.348974037312</v>
      </c>
      <c r="H9" s="583">
        <v>44556.384263136388</v>
      </c>
      <c r="I9" s="582">
        <v>32296.120986517497</v>
      </c>
      <c r="J9" s="582">
        <v>33806.241606280353</v>
      </c>
      <c r="K9" s="582">
        <v>39328.053839854387</v>
      </c>
      <c r="L9" s="583">
        <v>42288.041544616914</v>
      </c>
      <c r="M9" s="583">
        <v>58354.804906572623</v>
      </c>
      <c r="N9" s="583">
        <v>30691.156188896712</v>
      </c>
      <c r="O9" s="582">
        <v>12599.939288831787</v>
      </c>
      <c r="P9" s="582">
        <v>26016.742015929281</v>
      </c>
      <c r="Q9" s="582">
        <v>28246.90092321729</v>
      </c>
      <c r="R9" s="186">
        <f t="shared" si="0"/>
        <v>540134.31150056969</v>
      </c>
      <c r="S9" s="584">
        <v>20518.784000000003</v>
      </c>
      <c r="T9" s="585">
        <v>17347.2</v>
      </c>
      <c r="U9" s="585">
        <v>15395.328000000001</v>
      </c>
      <c r="V9" s="585">
        <v>28266.368000000002</v>
      </c>
      <c r="W9" s="585">
        <v>13084.031999999999</v>
      </c>
      <c r="X9" s="586">
        <v>45994.624000000003</v>
      </c>
    </row>
    <row r="10" spans="1:24" ht="14.7" thickBot="1"/>
    <row r="11" spans="1:24" ht="14.7" thickBot="1">
      <c r="C11" s="872" t="s">
        <v>471</v>
      </c>
      <c r="D11" s="873"/>
      <c r="E11" s="873"/>
      <c r="F11" s="873"/>
      <c r="G11" s="873"/>
      <c r="H11" s="874"/>
      <c r="I11" s="875" t="s">
        <v>472</v>
      </c>
      <c r="J11" s="876"/>
    </row>
    <row r="12" spans="1:24" ht="14.7" thickBot="1">
      <c r="B12" s="877" t="s">
        <v>473</v>
      </c>
      <c r="C12" s="187" t="s">
        <v>266</v>
      </c>
      <c r="D12" s="188" t="s">
        <v>444</v>
      </c>
      <c r="E12" s="189" t="s">
        <v>474</v>
      </c>
      <c r="F12" s="189" t="s">
        <v>446</v>
      </c>
      <c r="G12" s="189" t="s">
        <v>447</v>
      </c>
      <c r="H12" s="189" t="s">
        <v>231</v>
      </c>
      <c r="I12" s="190" t="s">
        <v>447</v>
      </c>
      <c r="J12" s="191" t="s">
        <v>448</v>
      </c>
    </row>
    <row r="13" spans="1:24" ht="14.7" thickBot="1">
      <c r="B13" s="878"/>
      <c r="C13" s="192"/>
      <c r="D13" s="192"/>
      <c r="E13" s="193"/>
      <c r="F13" s="193"/>
      <c r="G13" s="193"/>
      <c r="I13" s="194"/>
      <c r="J13" s="195"/>
    </row>
    <row r="14" spans="1:24" ht="14.7" thickBot="1">
      <c r="A14" s="176" t="s">
        <v>475</v>
      </c>
      <c r="B14" s="196" t="s">
        <v>44</v>
      </c>
      <c r="C14" s="197">
        <f>SUM(C8:E8)</f>
        <v>151590.34170255269</v>
      </c>
      <c r="D14" s="198">
        <f>SUM(F8:H8)</f>
        <v>144042.54604726337</v>
      </c>
      <c r="E14" s="198">
        <f>SUM(I8:K8)</f>
        <v>131788.02054081528</v>
      </c>
      <c r="F14" s="198">
        <f>SUM(L8:N8)</f>
        <v>164167.50330010781</v>
      </c>
      <c r="G14" s="198">
        <f>SUM(O8:Q8)</f>
        <v>83579.477784972958</v>
      </c>
      <c r="H14" s="199">
        <f>SUM(C14:G14)</f>
        <v>675167.88937571214</v>
      </c>
      <c r="I14" s="587">
        <f>SUM(S8:U8)</f>
        <v>66576.639999999999</v>
      </c>
      <c r="J14" s="588">
        <f>SUM(V8:X8)</f>
        <v>109181.28000000001</v>
      </c>
    </row>
    <row r="15" spans="1:24" ht="14.7" thickBot="1">
      <c r="A15" s="176" t="s">
        <v>476</v>
      </c>
      <c r="B15" s="200" t="s">
        <v>477</v>
      </c>
      <c r="C15" s="201">
        <v>2.2000000000000002</v>
      </c>
      <c r="D15" s="201">
        <v>2.5</v>
      </c>
      <c r="E15" s="202">
        <v>2.8</v>
      </c>
      <c r="F15" s="202">
        <v>2.2999999999999998</v>
      </c>
      <c r="G15" s="202">
        <v>1.7</v>
      </c>
      <c r="I15" s="589">
        <v>2</v>
      </c>
      <c r="J15" s="590">
        <v>1.1000000000000001</v>
      </c>
      <c r="K15" s="176" t="s">
        <v>478</v>
      </c>
    </row>
    <row r="16" spans="1:24" ht="14.7" thickBot="1">
      <c r="B16" s="200" t="s">
        <v>479</v>
      </c>
      <c r="C16" s="203">
        <f>C14*0.022</f>
        <v>3334.9875174561589</v>
      </c>
      <c r="D16" s="203">
        <f>D14*0.025</f>
        <v>3601.0636511815846</v>
      </c>
      <c r="E16" s="203">
        <f>E14*0.028</f>
        <v>3690.0645751428278</v>
      </c>
      <c r="F16" s="203">
        <f>F14*0.023</f>
        <v>3775.8525759024797</v>
      </c>
      <c r="G16" s="203">
        <f>G14*0.017</f>
        <v>1420.8511223445405</v>
      </c>
      <c r="H16" s="199">
        <f>SUM(C16:G16)</f>
        <v>15822.81944202759</v>
      </c>
      <c r="I16" s="591">
        <f>I14*0.02</f>
        <v>1331.5328</v>
      </c>
      <c r="J16" s="592">
        <f>J14*0.011</f>
        <v>1200.9940800000002</v>
      </c>
    </row>
    <row r="17" spans="1:11">
      <c r="H17" s="204"/>
    </row>
    <row r="18" spans="1:11">
      <c r="C18" s="176">
        <f>12/7.5</f>
        <v>1.6</v>
      </c>
    </row>
    <row r="19" spans="1:11" ht="15.6">
      <c r="B19" s="176" t="s">
        <v>480</v>
      </c>
      <c r="C19" s="176">
        <f>C15*C18</f>
        <v>3.5200000000000005</v>
      </c>
      <c r="D19" s="176">
        <f>D15*C18</f>
        <v>4</v>
      </c>
      <c r="E19" s="176">
        <f>E15*C18</f>
        <v>4.4799999999999995</v>
      </c>
      <c r="F19" s="176">
        <f>F15*C18</f>
        <v>3.6799999999999997</v>
      </c>
      <c r="G19" s="205">
        <f>G15*$C$18</f>
        <v>2.72</v>
      </c>
      <c r="I19">
        <f>I15*E18</f>
        <v>0</v>
      </c>
      <c r="J19" s="176">
        <v>1.76</v>
      </c>
    </row>
    <row r="20" spans="1:11" ht="15.9" thickBot="1">
      <c r="A20" s="176" t="s">
        <v>481</v>
      </c>
      <c r="B20" s="176" t="s">
        <v>482</v>
      </c>
      <c r="C20" s="176">
        <f>C19+C15</f>
        <v>5.7200000000000006</v>
      </c>
      <c r="D20" s="176">
        <f>D19+D15</f>
        <v>6.5</v>
      </c>
      <c r="E20" s="176">
        <f>E19+E15</f>
        <v>7.2799999999999994</v>
      </c>
      <c r="F20" s="176">
        <f>F19+F15</f>
        <v>5.9799999999999995</v>
      </c>
      <c r="G20" s="176">
        <f>G19+G15</f>
        <v>4.42</v>
      </c>
      <c r="I20">
        <f t="shared" ref="I20" si="1">I19+I15</f>
        <v>2</v>
      </c>
      <c r="J20" s="205">
        <v>2.86</v>
      </c>
    </row>
    <row r="21" spans="1:11" ht="29.1" thickBot="1">
      <c r="C21" s="206" t="s">
        <v>266</v>
      </c>
      <c r="D21" s="207" t="s">
        <v>444</v>
      </c>
      <c r="E21" s="190" t="s">
        <v>474</v>
      </c>
      <c r="F21" s="190" t="s">
        <v>446</v>
      </c>
      <c r="G21" s="190" t="s">
        <v>447</v>
      </c>
      <c r="H21" s="208" t="s">
        <v>483</v>
      </c>
      <c r="I21" s="209" t="s">
        <v>447</v>
      </c>
      <c r="J21" s="191" t="s">
        <v>448</v>
      </c>
      <c r="K21" s="210" t="s">
        <v>484</v>
      </c>
    </row>
    <row r="22" spans="1:11">
      <c r="B22" s="176" t="s">
        <v>485</v>
      </c>
      <c r="C22" s="211">
        <f>C16*C20</f>
        <v>19076.128599849231</v>
      </c>
      <c r="D22" s="212">
        <f>D16*D20</f>
        <v>23406.913732680299</v>
      </c>
      <c r="E22" s="212">
        <f>E16*E20</f>
        <v>26863.670107039783</v>
      </c>
      <c r="F22" s="212">
        <f>F16*F20</f>
        <v>22579.598403896827</v>
      </c>
      <c r="G22" s="212">
        <f>G16*G20</f>
        <v>6280.1619607628691</v>
      </c>
      <c r="H22" s="212">
        <f>SUM(C22:G22)</f>
        <v>98206.472804229008</v>
      </c>
      <c r="I22" s="212">
        <f>I16*I20</f>
        <v>2663.0655999999999</v>
      </c>
      <c r="J22" s="212">
        <v>3434.8430688000008</v>
      </c>
      <c r="K22" s="213">
        <f>SUM(I22:J22)</f>
        <v>6097.9086688000007</v>
      </c>
    </row>
    <row r="23" spans="1:11">
      <c r="B23" s="176" t="s">
        <v>486</v>
      </c>
      <c r="C23" s="587">
        <f>C22*0.4</f>
        <v>7630.451439939693</v>
      </c>
      <c r="D23" s="593">
        <f>D22*0.4</f>
        <v>9362.7654930721201</v>
      </c>
      <c r="E23" s="593">
        <f>E22*0.4</f>
        <v>10745.468042815914</v>
      </c>
      <c r="F23" s="593">
        <f>F22*0.4</f>
        <v>9031.839361558732</v>
      </c>
      <c r="G23" s="593">
        <f>G22*0.4</f>
        <v>2512.0647843051479</v>
      </c>
      <c r="H23" s="593">
        <f>SUM(C23:G23)</f>
        <v>39282.589121691606</v>
      </c>
      <c r="I23" s="593">
        <f>I22*0.4</f>
        <v>1065.22624</v>
      </c>
      <c r="J23" s="593">
        <v>1373.9372275200003</v>
      </c>
      <c r="K23" s="588">
        <f>SUM(I23:J23)</f>
        <v>2439.1634675200003</v>
      </c>
    </row>
    <row r="24" spans="1:11">
      <c r="B24" s="176" t="s">
        <v>487</v>
      </c>
      <c r="C24" s="587">
        <f>C22*0.5</f>
        <v>9538.0642999246156</v>
      </c>
      <c r="D24" s="593">
        <f>D22*0.5</f>
        <v>11703.45686634015</v>
      </c>
      <c r="E24" s="593">
        <f>E22*0.5</f>
        <v>13431.835053519892</v>
      </c>
      <c r="F24" s="593">
        <f>F22*0.5</f>
        <v>11289.799201948414</v>
      </c>
      <c r="G24" s="593">
        <f>G22*0.5</f>
        <v>3140.0809803814345</v>
      </c>
      <c r="H24" s="593">
        <f>SUM(C24:G24)</f>
        <v>49103.236402114504</v>
      </c>
      <c r="I24" s="593">
        <f>I22*0.5</f>
        <v>1331.5328</v>
      </c>
      <c r="J24" s="593">
        <v>1717.4215344000004</v>
      </c>
      <c r="K24" s="588">
        <f>SUM(I24:J24)</f>
        <v>3048.9543344000003</v>
      </c>
    </row>
    <row r="25" spans="1:11">
      <c r="B25" s="176" t="s">
        <v>488</v>
      </c>
      <c r="C25" s="587">
        <f>C22*0.6</f>
        <v>11445.677159909539</v>
      </c>
      <c r="D25" s="594">
        <f>D22*0.6</f>
        <v>14044.148239608179</v>
      </c>
      <c r="E25" s="594">
        <f>E22*0.6</f>
        <v>16118.202064223869</v>
      </c>
      <c r="F25" s="594">
        <f>F22*0.6</f>
        <v>13547.759042338095</v>
      </c>
      <c r="G25" s="594">
        <f>G22*0.6</f>
        <v>3768.0971764577212</v>
      </c>
      <c r="H25" s="593">
        <f>SUM(C25:G25)</f>
        <v>58923.883682537402</v>
      </c>
      <c r="I25" s="594">
        <f>I22*0.6</f>
        <v>1597.8393599999999</v>
      </c>
      <c r="J25" s="594">
        <v>2060.9058412800005</v>
      </c>
      <c r="K25" s="588">
        <f>SUM(I25:J25)</f>
        <v>3658.7452012800004</v>
      </c>
    </row>
    <row r="26" spans="1:11" ht="14.7" thickBot="1">
      <c r="B26" s="176" t="s">
        <v>489</v>
      </c>
      <c r="C26" s="595">
        <f>C22*0.7</f>
        <v>13353.290019894461</v>
      </c>
      <c r="D26" s="596">
        <f>D22*0.7</f>
        <v>16384.839612876207</v>
      </c>
      <c r="E26" s="596">
        <f>E22*0.7</f>
        <v>18804.569074927847</v>
      </c>
      <c r="F26" s="596">
        <f>F22*0.7</f>
        <v>15805.718882727779</v>
      </c>
      <c r="G26" s="596">
        <f>G22*0.7</f>
        <v>4396.1133725340078</v>
      </c>
      <c r="H26" s="596">
        <f>SUM(C26:G26)</f>
        <v>68744.5309629603</v>
      </c>
      <c r="I26" s="597">
        <f>I22*0.7</f>
        <v>1864.1459199999997</v>
      </c>
      <c r="J26" s="596">
        <v>2404.3901481600005</v>
      </c>
      <c r="K26" s="598">
        <f>SUM(I26:J26)</f>
        <v>4268.5360681600005</v>
      </c>
    </row>
    <row r="28" spans="1:11">
      <c r="C28" s="199"/>
      <c r="D28" s="199"/>
    </row>
  </sheetData>
  <mergeCells count="13">
    <mergeCell ref="C11:H11"/>
    <mergeCell ref="I11:J11"/>
    <mergeCell ref="B12:B13"/>
    <mergeCell ref="S1:X1"/>
    <mergeCell ref="B2:B3"/>
    <mergeCell ref="C2:E2"/>
    <mergeCell ref="F2:H2"/>
    <mergeCell ref="I2:K2"/>
    <mergeCell ref="L2:N2"/>
    <mergeCell ref="O2:Q2"/>
    <mergeCell ref="R2:R3"/>
    <mergeCell ref="S2:U2"/>
    <mergeCell ref="V2:X2"/>
  </mergeCells>
  <pageMargins left="0.7" right="0.7" top="0.75" bottom="0.75" header="0.3" footer="0.3"/>
  <pageSetup orientation="portrait" horizontalDpi="4294967292" verticalDpi="4294967292"/>
  <headerFooter>
    <oddHeader>&amp;C&amp;"Calibri"&amp;12&amp;K008000 UNCLASSIFIED&amp;1#_x000D_</oddHead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P58"/>
  <sheetViews>
    <sheetView topLeftCell="A9" workbookViewId="0"/>
  </sheetViews>
  <sheetFormatPr defaultColWidth="11" defaultRowHeight="15.6"/>
  <cols>
    <col min="1" max="1" width="47.5" customWidth="1"/>
    <col min="3" max="3" width="16.09765625" style="115" bestFit="1" customWidth="1"/>
    <col min="4" max="4" width="15.84765625" bestFit="1" customWidth="1"/>
    <col min="5" max="7" width="14.09765625" bestFit="1" customWidth="1"/>
    <col min="8" max="8" width="15.09765625" bestFit="1" customWidth="1"/>
    <col min="9" max="9" width="14.09765625" customWidth="1"/>
    <col min="10" max="10" width="14.09765625" bestFit="1" customWidth="1"/>
    <col min="11" max="11" width="12.5" bestFit="1" customWidth="1"/>
    <col min="14" max="14" width="13.09765625" customWidth="1"/>
    <col min="15" max="15" width="14.09765625" bestFit="1" customWidth="1"/>
    <col min="16" max="16" width="11.5" bestFit="1" customWidth="1"/>
  </cols>
  <sheetData>
    <row r="1" spans="1:16" ht="123" customHeight="1"/>
    <row r="2" spans="1:16" s="282" customFormat="1" ht="20.399999999999999">
      <c r="A2" s="893" t="s">
        <v>490</v>
      </c>
      <c r="B2" s="894"/>
      <c r="C2" s="894"/>
      <c r="D2" s="894"/>
      <c r="E2" s="894"/>
      <c r="F2" s="894"/>
      <c r="G2" s="894"/>
      <c r="H2" s="894"/>
      <c r="I2" s="894"/>
      <c r="J2" s="894"/>
    </row>
    <row r="3" spans="1:16" ht="43.5" thickBot="1">
      <c r="A3" s="260" t="s">
        <v>491</v>
      </c>
      <c r="B3" s="260" t="s">
        <v>492</v>
      </c>
      <c r="C3" s="261" t="s">
        <v>493</v>
      </c>
      <c r="D3" s="262" t="s">
        <v>224</v>
      </c>
      <c r="E3" s="599" t="s">
        <v>494</v>
      </c>
      <c r="F3" s="599" t="s">
        <v>495</v>
      </c>
      <c r="G3" s="599" t="s">
        <v>496</v>
      </c>
      <c r="H3" s="599" t="s">
        <v>497</v>
      </c>
      <c r="I3" s="599" t="s">
        <v>498</v>
      </c>
      <c r="J3" s="599" t="s">
        <v>499</v>
      </c>
    </row>
    <row r="4" spans="1:16" s="259" customFormat="1" ht="15.9" thickBot="1">
      <c r="A4" s="907" t="s">
        <v>300</v>
      </c>
      <c r="B4" s="908"/>
      <c r="C4" s="908"/>
      <c r="D4" s="908"/>
      <c r="E4" s="908"/>
      <c r="F4" s="908"/>
      <c r="G4" s="908"/>
      <c r="H4" s="908"/>
      <c r="I4" s="908"/>
      <c r="J4" s="909"/>
    </row>
    <row r="5" spans="1:16">
      <c r="A5" s="312" t="s">
        <v>135</v>
      </c>
      <c r="B5" s="263"/>
      <c r="C5" s="218"/>
      <c r="D5" s="217"/>
      <c r="E5" s="220"/>
      <c r="F5" s="219"/>
      <c r="G5" s="219"/>
      <c r="H5" s="219"/>
      <c r="I5" s="219"/>
      <c r="J5" s="221"/>
    </row>
    <row r="6" spans="1:16" ht="28.8">
      <c r="A6" s="313" t="s">
        <v>137</v>
      </c>
      <c r="B6" s="600"/>
      <c r="C6" s="601"/>
      <c r="D6" s="217"/>
      <c r="E6" s="602"/>
      <c r="F6" s="602"/>
      <c r="G6" s="602"/>
      <c r="H6" s="602"/>
      <c r="I6" s="602"/>
      <c r="J6" s="221"/>
    </row>
    <row r="7" spans="1:16">
      <c r="A7" s="316" t="s">
        <v>141</v>
      </c>
      <c r="B7" s="402"/>
      <c r="C7" s="603"/>
      <c r="D7" s="402"/>
      <c r="E7" s="402"/>
      <c r="F7" s="402"/>
      <c r="G7" s="402"/>
      <c r="H7" s="402"/>
      <c r="I7" s="402"/>
      <c r="J7" s="221"/>
    </row>
    <row r="8" spans="1:16">
      <c r="A8" s="318" t="s">
        <v>142</v>
      </c>
      <c r="B8" s="600"/>
      <c r="C8" s="601"/>
      <c r="D8" s="402"/>
      <c r="E8" s="602"/>
      <c r="F8" s="602"/>
      <c r="G8" s="602"/>
      <c r="H8" s="602"/>
      <c r="I8" s="602"/>
      <c r="J8" s="221"/>
    </row>
    <row r="9" spans="1:16">
      <c r="A9" s="318" t="s">
        <v>144</v>
      </c>
      <c r="B9" s="600"/>
      <c r="C9" s="601"/>
      <c r="D9" s="217"/>
      <c r="E9" s="602"/>
      <c r="F9" s="602"/>
      <c r="G9" s="602"/>
      <c r="H9" s="602"/>
      <c r="I9" s="602"/>
      <c r="J9" s="221"/>
    </row>
    <row r="10" spans="1:16">
      <c r="A10" s="319" t="s">
        <v>145</v>
      </c>
      <c r="B10" s="600"/>
      <c r="C10" s="601"/>
      <c r="D10" s="402"/>
      <c r="E10" s="602"/>
      <c r="F10" s="602"/>
      <c r="G10" s="602"/>
      <c r="H10" s="602"/>
      <c r="I10" s="602"/>
      <c r="J10" s="221"/>
    </row>
    <row r="11" spans="1:16">
      <c r="A11" s="321" t="s">
        <v>147</v>
      </c>
      <c r="B11" s="600"/>
      <c r="C11" s="603"/>
      <c r="D11" s="402"/>
      <c r="E11" s="602"/>
      <c r="F11" s="602"/>
      <c r="G11" s="602"/>
      <c r="H11" s="602"/>
      <c r="I11" s="602"/>
      <c r="J11" s="221"/>
    </row>
    <row r="12" spans="1:16">
      <c r="A12" s="604" t="s">
        <v>318</v>
      </c>
      <c r="B12" s="605"/>
      <c r="C12" s="606"/>
      <c r="D12" s="605"/>
      <c r="E12" s="607"/>
      <c r="F12" s="607"/>
      <c r="G12" s="607"/>
      <c r="H12" s="608"/>
      <c r="I12" s="608"/>
      <c r="J12" s="609"/>
      <c r="K12" s="1"/>
      <c r="O12" s="120"/>
      <c r="P12" s="59"/>
    </row>
    <row r="13" spans="1:16" s="259" customFormat="1">
      <c r="A13" s="610" t="s">
        <v>500</v>
      </c>
      <c r="B13" s="611"/>
      <c r="C13" s="611"/>
      <c r="D13" s="611"/>
      <c r="E13" s="611"/>
      <c r="F13" s="611"/>
      <c r="G13" s="611"/>
      <c r="H13" s="611"/>
      <c r="I13" s="611"/>
      <c r="J13" s="612"/>
    </row>
    <row r="14" spans="1:16">
      <c r="A14" s="316" t="s">
        <v>149</v>
      </c>
      <c r="B14" s="402"/>
      <c r="C14" s="603"/>
      <c r="D14" s="402"/>
      <c r="E14" s="402"/>
      <c r="F14" s="402"/>
      <c r="G14" s="402"/>
      <c r="H14" s="402"/>
      <c r="I14" s="402"/>
      <c r="J14" s="402"/>
    </row>
    <row r="15" spans="1:16">
      <c r="A15" s="501"/>
      <c r="B15" s="402"/>
      <c r="C15" s="603"/>
      <c r="D15" s="402"/>
      <c r="E15" s="402"/>
      <c r="F15" s="402"/>
      <c r="G15" s="402"/>
      <c r="H15" s="402"/>
      <c r="I15" s="402"/>
      <c r="J15" s="402"/>
    </row>
    <row r="16" spans="1:16">
      <c r="A16" s="613"/>
      <c r="B16" s="402"/>
      <c r="C16" s="603"/>
      <c r="D16" s="614"/>
      <c r="E16" s="615"/>
      <c r="F16" s="615"/>
      <c r="G16" s="615"/>
      <c r="H16" s="615"/>
      <c r="I16" s="615"/>
      <c r="J16" s="602"/>
    </row>
    <row r="17" spans="1:10">
      <c r="A17" s="316" t="s">
        <v>151</v>
      </c>
      <c r="D17" s="214"/>
      <c r="E17" s="402"/>
      <c r="F17" s="402"/>
      <c r="G17" s="402"/>
      <c r="H17" s="402"/>
      <c r="I17" s="402"/>
      <c r="J17" s="402"/>
    </row>
    <row r="18" spans="1:10">
      <c r="A18" s="493"/>
      <c r="B18" s="402"/>
      <c r="C18" s="603"/>
      <c r="D18" s="614"/>
      <c r="E18" s="402"/>
      <c r="F18" s="402"/>
      <c r="G18" s="402"/>
      <c r="H18" s="402"/>
      <c r="I18" s="402"/>
      <c r="J18" s="402"/>
    </row>
    <row r="19" spans="1:10">
      <c r="A19" s="502"/>
      <c r="B19" s="402"/>
      <c r="C19" s="603"/>
      <c r="D19" s="616"/>
      <c r="E19" s="602"/>
      <c r="F19" s="602"/>
      <c r="G19" s="602"/>
      <c r="H19" s="602"/>
      <c r="I19" s="602"/>
      <c r="J19" s="602"/>
    </row>
    <row r="20" spans="1:10">
      <c r="A20" s="316" t="s">
        <v>324</v>
      </c>
      <c r="B20" s="402"/>
      <c r="C20" s="603"/>
      <c r="D20" s="614"/>
      <c r="E20" s="402"/>
      <c r="F20" s="402"/>
      <c r="G20" s="402"/>
      <c r="H20" s="402"/>
      <c r="I20" s="402"/>
      <c r="J20" s="402"/>
    </row>
    <row r="21" spans="1:10">
      <c r="A21" s="316"/>
      <c r="B21" s="402"/>
      <c r="C21" s="601"/>
      <c r="D21" s="616"/>
      <c r="E21" s="617"/>
      <c r="F21" s="617"/>
      <c r="G21" s="617"/>
      <c r="H21" s="617"/>
      <c r="I21" s="617"/>
      <c r="J21" s="618"/>
    </row>
    <row r="22" spans="1:10">
      <c r="A22" s="316"/>
      <c r="B22" s="402"/>
      <c r="C22" s="603"/>
      <c r="D22" s="614"/>
      <c r="E22" s="619"/>
      <c r="F22" s="619"/>
      <c r="G22" s="619"/>
      <c r="H22" s="619"/>
      <c r="I22" s="619"/>
      <c r="J22" s="602"/>
    </row>
    <row r="23" spans="1:10">
      <c r="A23" s="316" t="s">
        <v>305</v>
      </c>
      <c r="B23" s="402"/>
      <c r="C23" s="603"/>
      <c r="D23" s="614"/>
      <c r="E23" s="402"/>
      <c r="F23" s="402"/>
      <c r="G23" s="402"/>
      <c r="H23" s="402"/>
      <c r="I23" s="402"/>
      <c r="J23" s="402"/>
    </row>
    <row r="24" spans="1:10">
      <c r="A24" s="316"/>
      <c r="B24" s="402"/>
      <c r="C24" s="603"/>
      <c r="D24" s="614"/>
      <c r="E24" s="619"/>
      <c r="F24" s="619"/>
      <c r="G24" s="619"/>
      <c r="H24" s="619"/>
      <c r="I24" s="619"/>
      <c r="J24" s="602"/>
    </row>
    <row r="25" spans="1:10">
      <c r="A25" s="316"/>
      <c r="B25" s="402"/>
      <c r="C25" s="601"/>
      <c r="D25" s="616"/>
      <c r="E25" s="619"/>
      <c r="F25" s="619"/>
      <c r="G25" s="619"/>
      <c r="H25" s="619"/>
      <c r="I25" s="619"/>
      <c r="J25" s="602"/>
    </row>
    <row r="26" spans="1:10" hidden="1">
      <c r="A26" s="316" t="s">
        <v>501</v>
      </c>
      <c r="B26" s="620"/>
      <c r="C26" s="621"/>
      <c r="D26" s="622"/>
      <c r="E26" s="402"/>
      <c r="F26" s="402"/>
      <c r="G26" s="402"/>
      <c r="H26" s="402"/>
      <c r="I26" s="402"/>
      <c r="J26" s="620"/>
    </row>
    <row r="27" spans="1:10" hidden="1">
      <c r="A27" s="316" t="s">
        <v>372</v>
      </c>
      <c r="B27" s="620"/>
      <c r="C27" s="621"/>
      <c r="D27" s="622"/>
      <c r="E27" s="402"/>
      <c r="F27" s="402"/>
      <c r="G27" s="402"/>
      <c r="H27" s="402"/>
      <c r="I27" s="402"/>
      <c r="J27" s="620"/>
    </row>
    <row r="28" spans="1:10">
      <c r="A28" s="316" t="s">
        <v>163</v>
      </c>
      <c r="B28" s="402"/>
      <c r="C28" s="603"/>
      <c r="D28" s="614"/>
      <c r="E28" s="402"/>
      <c r="F28" s="402"/>
      <c r="G28" s="402"/>
      <c r="H28" s="402"/>
      <c r="I28" s="402"/>
      <c r="J28" s="402"/>
    </row>
    <row r="29" spans="1:10">
      <c r="A29" s="316"/>
      <c r="B29" s="623"/>
      <c r="C29" s="601"/>
      <c r="D29" s="616"/>
      <c r="E29" s="619"/>
      <c r="F29" s="619"/>
      <c r="G29" s="619"/>
      <c r="H29" s="619"/>
      <c r="I29" s="619"/>
      <c r="J29" s="602"/>
    </row>
    <row r="30" spans="1:10">
      <c r="A30" s="316"/>
      <c r="B30" s="402"/>
      <c r="C30" s="603"/>
      <c r="D30" s="614"/>
      <c r="E30" s="619"/>
      <c r="F30" s="619"/>
      <c r="G30" s="619"/>
      <c r="H30" s="619"/>
      <c r="I30" s="619"/>
      <c r="J30" s="602"/>
    </row>
    <row r="31" spans="1:10">
      <c r="A31" s="316" t="s">
        <v>502</v>
      </c>
      <c r="B31" s="402"/>
      <c r="C31" s="603"/>
      <c r="D31" s="614"/>
      <c r="E31" s="402"/>
      <c r="F31" s="402"/>
      <c r="G31" s="402"/>
      <c r="H31" s="402"/>
      <c r="I31" s="402"/>
      <c r="J31" s="602"/>
    </row>
    <row r="32" spans="1:10">
      <c r="A32" s="493"/>
      <c r="B32" s="402"/>
      <c r="C32" s="603"/>
      <c r="D32" s="614"/>
      <c r="E32" s="402"/>
      <c r="F32" s="402"/>
      <c r="G32" s="402"/>
      <c r="H32" s="402"/>
      <c r="I32" s="402"/>
      <c r="J32" s="602"/>
    </row>
    <row r="33" spans="1:11">
      <c r="A33" s="502"/>
      <c r="B33" s="402"/>
      <c r="C33" s="603"/>
      <c r="D33" s="614"/>
      <c r="E33" s="602"/>
      <c r="F33" s="602"/>
      <c r="G33" s="602"/>
      <c r="H33" s="602"/>
      <c r="I33" s="602"/>
      <c r="J33" s="602"/>
    </row>
    <row r="34" spans="1:11">
      <c r="A34" s="123"/>
      <c r="B34" s="402"/>
      <c r="C34" s="603"/>
      <c r="D34" s="614"/>
      <c r="E34" s="602"/>
      <c r="F34" s="602"/>
      <c r="G34" s="602"/>
      <c r="H34" s="602"/>
      <c r="I34" s="602"/>
      <c r="J34" s="602"/>
    </row>
    <row r="35" spans="1:11">
      <c r="A35" s="610" t="s">
        <v>329</v>
      </c>
      <c r="B35" s="624"/>
      <c r="C35" s="625"/>
      <c r="D35" s="624"/>
      <c r="E35" s="626"/>
      <c r="F35" s="626"/>
      <c r="G35" s="626"/>
      <c r="H35" s="626"/>
      <c r="I35" s="626"/>
      <c r="J35" s="626"/>
    </row>
    <row r="36" spans="1:11">
      <c r="A36" s="627" t="s">
        <v>503</v>
      </c>
      <c r="B36" s="628"/>
      <c r="C36" s="628"/>
      <c r="D36" s="628"/>
      <c r="E36" s="628"/>
      <c r="F36" s="628"/>
      <c r="G36" s="628"/>
      <c r="H36" s="628"/>
      <c r="I36" s="628"/>
      <c r="J36" s="629"/>
    </row>
    <row r="37" spans="1:11" ht="29.1">
      <c r="A37" s="268" t="s">
        <v>504</v>
      </c>
      <c r="B37" s="895"/>
      <c r="C37" s="896"/>
      <c r="D37" s="896"/>
      <c r="E37" s="896"/>
      <c r="F37" s="896"/>
      <c r="G37" s="896"/>
      <c r="H37" s="896"/>
      <c r="I37" s="896"/>
      <c r="J37" s="897"/>
    </row>
    <row r="38" spans="1:11">
      <c r="A38" s="630"/>
      <c r="B38" s="623"/>
      <c r="C38" s="631"/>
      <c r="D38" s="623"/>
      <c r="E38" s="623"/>
      <c r="F38" s="623"/>
      <c r="G38" s="623"/>
      <c r="H38" s="623"/>
      <c r="I38" s="623"/>
      <c r="J38" s="632"/>
    </row>
    <row r="39" spans="1:11">
      <c r="A39" s="172"/>
    </row>
    <row r="40" spans="1:11" ht="28.8">
      <c r="A40" s="633" t="s">
        <v>505</v>
      </c>
      <c r="B40" s="910"/>
      <c r="C40" s="910"/>
      <c r="D40" s="910"/>
      <c r="E40" s="910"/>
      <c r="F40" s="910"/>
      <c r="G40" s="910"/>
      <c r="H40" s="910"/>
      <c r="I40" s="910"/>
      <c r="J40" s="911"/>
    </row>
    <row r="41" spans="1:11">
      <c r="A41" s="634"/>
      <c r="B41" s="623"/>
      <c r="C41" s="631"/>
      <c r="D41" s="623"/>
      <c r="E41" s="623"/>
      <c r="F41" s="623"/>
      <c r="G41" s="623"/>
      <c r="H41" s="623"/>
      <c r="I41" s="623"/>
      <c r="J41" s="632"/>
    </row>
    <row r="42" spans="1:11">
      <c r="A42" s="634"/>
      <c r="B42" s="903"/>
      <c r="C42" s="904"/>
      <c r="D42" s="904"/>
      <c r="E42" s="904"/>
      <c r="F42" s="904"/>
      <c r="G42" s="905"/>
      <c r="H42" s="742"/>
      <c r="I42" s="742"/>
      <c r="J42" s="632"/>
    </row>
    <row r="43" spans="1:11">
      <c r="A43" s="635" t="s">
        <v>387</v>
      </c>
      <c r="B43" s="903"/>
      <c r="C43" s="904"/>
      <c r="D43" s="904"/>
      <c r="E43" s="904"/>
      <c r="F43" s="904"/>
      <c r="G43" s="904"/>
      <c r="H43" s="904"/>
      <c r="I43" s="904"/>
      <c r="J43" s="906"/>
    </row>
    <row r="44" spans="1:11">
      <c r="A44" s="634"/>
      <c r="B44" s="636"/>
      <c r="C44" s="636"/>
      <c r="D44" s="636"/>
      <c r="E44" s="636"/>
      <c r="F44" s="636"/>
      <c r="G44" s="636"/>
      <c r="H44" s="741"/>
      <c r="I44" s="741"/>
      <c r="J44" s="637"/>
    </row>
    <row r="45" spans="1:11">
      <c r="A45" s="638"/>
      <c r="B45" s="639"/>
      <c r="C45" s="640"/>
      <c r="D45" s="636"/>
      <c r="E45" s="623"/>
      <c r="F45" s="623"/>
      <c r="G45" s="623"/>
      <c r="H45" s="623"/>
      <c r="I45" s="623"/>
      <c r="J45" s="632"/>
      <c r="K45" s="119"/>
    </row>
    <row r="46" spans="1:11">
      <c r="A46" s="641" t="s">
        <v>506</v>
      </c>
      <c r="B46" s="895"/>
      <c r="C46" s="896"/>
      <c r="D46" s="896"/>
      <c r="E46" s="896"/>
      <c r="F46" s="896"/>
      <c r="G46" s="896"/>
      <c r="H46" s="896"/>
      <c r="I46" s="896"/>
      <c r="J46" s="897"/>
    </row>
    <row r="47" spans="1:11">
      <c r="A47" s="642"/>
      <c r="B47" s="739"/>
      <c r="C47" s="739"/>
      <c r="D47" s="739"/>
      <c r="E47" s="739"/>
      <c r="F47" s="739"/>
      <c r="G47" s="739"/>
      <c r="H47" s="738"/>
      <c r="I47" s="738"/>
      <c r="J47" s="740"/>
    </row>
    <row r="48" spans="1:11">
      <c r="A48" s="643"/>
      <c r="B48" s="644"/>
      <c r="C48" s="645"/>
      <c r="D48" s="646"/>
      <c r="E48" s="644"/>
      <c r="F48" s="644"/>
      <c r="G48" s="644"/>
      <c r="H48" s="644"/>
      <c r="I48" s="644"/>
      <c r="J48" s="489"/>
    </row>
    <row r="49" spans="1:11">
      <c r="A49" s="641" t="s">
        <v>399</v>
      </c>
      <c r="B49" s="898"/>
      <c r="C49" s="898"/>
      <c r="D49" s="898"/>
      <c r="E49" s="898"/>
      <c r="F49" s="898"/>
      <c r="G49" s="898"/>
      <c r="H49" s="895"/>
      <c r="I49" s="895"/>
      <c r="J49" s="899"/>
    </row>
    <row r="50" spans="1:11">
      <c r="A50" s="647"/>
      <c r="B50" s="402"/>
      <c r="C50" s="603"/>
      <c r="D50" s="648"/>
      <c r="E50" s="649"/>
      <c r="F50" s="649"/>
      <c r="G50" s="649"/>
      <c r="H50" s="649"/>
      <c r="I50" s="649"/>
      <c r="J50" s="650"/>
    </row>
    <row r="51" spans="1:11">
      <c r="A51" s="651" t="s">
        <v>507</v>
      </c>
      <c r="B51" s="652"/>
      <c r="C51" s="653"/>
      <c r="D51" s="652"/>
      <c r="E51" s="654"/>
      <c r="F51" s="654"/>
      <c r="G51" s="654"/>
      <c r="H51" s="654"/>
      <c r="I51" s="654"/>
      <c r="J51" s="654"/>
    </row>
    <row r="52" spans="1:11">
      <c r="A52" s="900" t="s">
        <v>320</v>
      </c>
      <c r="B52" s="901"/>
      <c r="C52" s="901"/>
      <c r="D52" s="901"/>
      <c r="E52" s="901"/>
      <c r="F52" s="901"/>
      <c r="G52" s="901"/>
      <c r="H52" s="901"/>
      <c r="I52" s="901"/>
      <c r="J52" s="902"/>
    </row>
    <row r="53" spans="1:11">
      <c r="A53" s="655"/>
      <c r="B53" s="402"/>
      <c r="C53" s="402"/>
      <c r="D53" s="402"/>
      <c r="E53" s="603"/>
      <c r="F53" s="603"/>
      <c r="G53" s="603"/>
      <c r="H53" s="603"/>
      <c r="I53" s="603"/>
      <c r="J53" s="656"/>
    </row>
    <row r="54" spans="1:11">
      <c r="A54" s="657"/>
      <c r="B54" s="402"/>
      <c r="C54" s="603"/>
      <c r="D54" s="402"/>
      <c r="E54" s="658"/>
      <c r="F54" s="658"/>
      <c r="G54" s="658"/>
      <c r="H54" s="658"/>
      <c r="I54" s="658"/>
      <c r="J54" s="656"/>
    </row>
    <row r="55" spans="1:11">
      <c r="A55" s="659" t="s">
        <v>508</v>
      </c>
      <c r="B55" s="660"/>
      <c r="C55" s="660"/>
      <c r="D55" s="660"/>
      <c r="E55" s="661"/>
      <c r="F55" s="661"/>
      <c r="G55" s="661"/>
      <c r="H55" s="661"/>
      <c r="I55" s="661"/>
      <c r="J55" s="661"/>
    </row>
    <row r="56" spans="1:11" ht="18.600000000000001" thickBot="1">
      <c r="A56" s="662" t="s">
        <v>509</v>
      </c>
      <c r="B56" s="486"/>
      <c r="C56" s="663"/>
      <c r="D56" s="486"/>
      <c r="E56" s="664"/>
      <c r="F56" s="664"/>
      <c r="G56" s="664"/>
      <c r="H56" s="664"/>
      <c r="I56" s="664"/>
      <c r="J56" s="664"/>
      <c r="K56" s="59"/>
    </row>
    <row r="58" spans="1:11">
      <c r="E58" s="59"/>
    </row>
  </sheetData>
  <mergeCells count="9">
    <mergeCell ref="A2:J2"/>
    <mergeCell ref="B46:J46"/>
    <mergeCell ref="B49:J49"/>
    <mergeCell ref="A52:J52"/>
    <mergeCell ref="B42:G42"/>
    <mergeCell ref="B43:J43"/>
    <mergeCell ref="A4:J4"/>
    <mergeCell ref="B37:J37"/>
    <mergeCell ref="B40:J40"/>
  </mergeCells>
  <pageMargins left="0.75" right="0.75" top="1" bottom="1" header="0.5" footer="0.5"/>
  <pageSetup orientation="portrait" horizontalDpi="4294967292" verticalDpi="4294967292"/>
  <headerFooter>
    <oddHeader>&amp;C&amp;"Calibri"&amp;12&amp;K008000 UNCLASSIFIED&amp;1#_x000D_</oddHeader>
  </headerFooter>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B29"/>
  <sheetViews>
    <sheetView zoomScaleNormal="100" zoomScalePageLayoutView="125" workbookViewId="0">
      <selection activeCell="K16" sqref="K16"/>
    </sheetView>
  </sheetViews>
  <sheetFormatPr defaultColWidth="11" defaultRowHeight="15.6"/>
  <cols>
    <col min="1" max="1" width="44.34765625" bestFit="1" customWidth="1"/>
    <col min="2" max="2" width="18.84765625" bestFit="1" customWidth="1"/>
  </cols>
  <sheetData>
    <row r="1" spans="1:2" ht="123" customHeight="1"/>
    <row r="2" spans="1:2" ht="20.7" thickBot="1">
      <c r="A2" s="283" t="s">
        <v>510</v>
      </c>
      <c r="B2" s="284"/>
    </row>
    <row r="3" spans="1:2" ht="27" customHeight="1">
      <c r="A3" s="915" t="s">
        <v>511</v>
      </c>
      <c r="B3" s="918" t="s">
        <v>512</v>
      </c>
    </row>
    <row r="4" spans="1:2" ht="15" customHeight="1">
      <c r="A4" s="916"/>
      <c r="B4" s="919"/>
    </row>
    <row r="5" spans="1:2" ht="15.9" thickBot="1">
      <c r="A5" s="917"/>
      <c r="B5" s="919"/>
    </row>
    <row r="6" spans="1:2">
      <c r="A6" s="665" t="s">
        <v>179</v>
      </c>
      <c r="B6" s="269"/>
    </row>
    <row r="7" spans="1:2">
      <c r="A7" s="666" t="s">
        <v>135</v>
      </c>
      <c r="B7" s="667"/>
    </row>
    <row r="8" spans="1:2" ht="28.8">
      <c r="A8" s="668" t="s">
        <v>513</v>
      </c>
      <c r="B8" s="667"/>
    </row>
    <row r="9" spans="1:2" ht="28.8">
      <c r="A9" s="315" t="s">
        <v>139</v>
      </c>
      <c r="B9" s="667"/>
    </row>
    <row r="10" spans="1:2">
      <c r="A10" s="315" t="s">
        <v>140</v>
      </c>
      <c r="B10" s="667"/>
    </row>
    <row r="11" spans="1:2">
      <c r="A11" s="668" t="s">
        <v>180</v>
      </c>
      <c r="B11" s="669"/>
    </row>
    <row r="12" spans="1:2">
      <c r="A12" s="315" t="s">
        <v>142</v>
      </c>
      <c r="B12" s="667"/>
    </row>
    <row r="13" spans="1:2">
      <c r="A13" s="315" t="s">
        <v>144</v>
      </c>
      <c r="B13" s="667"/>
    </row>
    <row r="14" spans="1:2">
      <c r="A14" s="670" t="s">
        <v>145</v>
      </c>
      <c r="B14" s="667"/>
    </row>
    <row r="15" spans="1:2">
      <c r="A15" s="671" t="s">
        <v>147</v>
      </c>
      <c r="B15" s="667"/>
    </row>
    <row r="16" spans="1:2">
      <c r="A16" s="672" t="s">
        <v>318</v>
      </c>
      <c r="B16" s="673"/>
    </row>
    <row r="17" spans="1:2">
      <c r="A17" s="665" t="s">
        <v>514</v>
      </c>
      <c r="B17" s="674"/>
    </row>
    <row r="18" spans="1:2">
      <c r="A18" s="675" t="s">
        <v>149</v>
      </c>
      <c r="B18" s="676"/>
    </row>
    <row r="19" spans="1:2">
      <c r="A19" s="677" t="s">
        <v>151</v>
      </c>
      <c r="B19" s="678"/>
    </row>
    <row r="20" spans="1:2">
      <c r="A20" s="677" t="s">
        <v>324</v>
      </c>
      <c r="B20" s="678"/>
    </row>
    <row r="21" spans="1:2">
      <c r="A21" s="677" t="s">
        <v>160</v>
      </c>
      <c r="B21" s="678"/>
    </row>
    <row r="22" spans="1:2">
      <c r="A22" s="677" t="s">
        <v>163</v>
      </c>
      <c r="B22" s="678"/>
    </row>
    <row r="23" spans="1:2">
      <c r="A23" s="672" t="s">
        <v>329</v>
      </c>
      <c r="B23" s="673"/>
    </row>
    <row r="24" spans="1:2">
      <c r="A24" s="679" t="s">
        <v>319</v>
      </c>
      <c r="B24" s="680"/>
    </row>
    <row r="25" spans="1:2">
      <c r="A25" s="681" t="s">
        <v>320</v>
      </c>
      <c r="B25" s="682"/>
    </row>
    <row r="26" spans="1:2" ht="15.9" thickBot="1">
      <c r="A26" s="683" t="s">
        <v>321</v>
      </c>
      <c r="B26" s="684"/>
    </row>
    <row r="27" spans="1:2">
      <c r="A27" s="914"/>
      <c r="B27" s="914"/>
    </row>
    <row r="28" spans="1:2">
      <c r="A28" s="913"/>
      <c r="B28" s="913"/>
    </row>
    <row r="29" spans="1:2" ht="29.1" customHeight="1">
      <c r="A29" s="912"/>
      <c r="B29" s="912"/>
    </row>
  </sheetData>
  <mergeCells count="5">
    <mergeCell ref="A29:B29"/>
    <mergeCell ref="A28:B28"/>
    <mergeCell ref="A27:B27"/>
    <mergeCell ref="A3:A5"/>
    <mergeCell ref="B3:B5"/>
  </mergeCells>
  <pageMargins left="0.75" right="0.75" top="1" bottom="1" header="0.5" footer="0.5"/>
  <pageSetup orientation="portrait" horizontalDpi="4294967292" verticalDpi="4294967292" r:id="rId1"/>
  <headerFooter>
    <oddHeader>&amp;C&amp;"Calibri"&amp;12&amp;K008000 UNCLASSIFIED&amp;1#_x000D_</oddHeader>
  </headerFooter>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2:P156"/>
  <sheetViews>
    <sheetView zoomScale="125" zoomScaleNormal="125" zoomScalePageLayoutView="125" workbookViewId="0">
      <pane ySplit="4" topLeftCell="A5" activePane="bottomLeft" state="frozen"/>
      <selection pane="bottomLeft" activeCell="A128" sqref="A128"/>
    </sheetView>
  </sheetViews>
  <sheetFormatPr defaultColWidth="8.84765625" defaultRowHeight="11.7"/>
  <cols>
    <col min="1" max="2" width="8.84765625" style="28"/>
    <col min="3" max="4" width="8.09765625" style="28" hidden="1" customWidth="1"/>
    <col min="5" max="5" width="13.34765625" style="28" bestFit="1" customWidth="1"/>
    <col min="6" max="9" width="12" style="28" bestFit="1" customWidth="1"/>
    <col min="10" max="10" width="8.84765625" style="28"/>
    <col min="11" max="11" width="4.59765625" style="28" bestFit="1" customWidth="1"/>
    <col min="12" max="12" width="5.59765625" style="28" bestFit="1" customWidth="1"/>
    <col min="13" max="13" width="4.09765625" style="28" bestFit="1" customWidth="1"/>
    <col min="14" max="14" width="4.5" style="28" bestFit="1" customWidth="1"/>
    <col min="15" max="15" width="3.84765625" style="28" bestFit="1" customWidth="1"/>
    <col min="16" max="16" width="4.09765625" style="28" bestFit="1" customWidth="1"/>
    <col min="17" max="16384" width="8.84765625" style="28"/>
  </cols>
  <sheetData>
    <row r="2" spans="1:16">
      <c r="C2" s="32" t="s">
        <v>515</v>
      </c>
      <c r="K2" s="920" t="s">
        <v>516</v>
      </c>
      <c r="L2" s="920"/>
      <c r="M2" s="920"/>
      <c r="N2" s="920"/>
      <c r="O2" s="920"/>
      <c r="P2" s="920"/>
    </row>
    <row r="3" spans="1:16" ht="22" customHeight="1">
      <c r="K3" s="921" t="s">
        <v>517</v>
      </c>
      <c r="L3" s="921"/>
      <c r="M3" s="921"/>
      <c r="N3" s="921"/>
      <c r="O3" s="921"/>
      <c r="P3" s="921"/>
    </row>
    <row r="4" spans="1:16" s="94" customFormat="1" ht="23.4">
      <c r="A4" s="94" t="s">
        <v>518</v>
      </c>
      <c r="B4" s="94" t="s">
        <v>519</v>
      </c>
      <c r="C4" s="94" t="s">
        <v>520</v>
      </c>
      <c r="D4" s="94" t="s">
        <v>521</v>
      </c>
      <c r="E4" s="94" t="s">
        <v>522</v>
      </c>
      <c r="F4" s="37" t="s">
        <v>523</v>
      </c>
      <c r="G4" s="37" t="s">
        <v>524</v>
      </c>
      <c r="H4" s="37" t="s">
        <v>525</v>
      </c>
      <c r="I4" s="37" t="s">
        <v>526</v>
      </c>
      <c r="K4" s="36" t="s">
        <v>527</v>
      </c>
      <c r="L4" s="36" t="s">
        <v>528</v>
      </c>
      <c r="M4" s="35" t="s">
        <v>529</v>
      </c>
      <c r="N4" s="35" t="s">
        <v>530</v>
      </c>
      <c r="O4" s="35" t="s">
        <v>531</v>
      </c>
      <c r="P4" s="94" t="s">
        <v>532</v>
      </c>
    </row>
    <row r="5" spans="1:16">
      <c r="A5" s="28" t="s">
        <v>266</v>
      </c>
      <c r="B5" s="28" t="s">
        <v>533</v>
      </c>
      <c r="C5" s="29">
        <v>165920.56556406143</v>
      </c>
      <c r="D5" s="29">
        <v>170732.26196541919</v>
      </c>
      <c r="E5" s="29">
        <v>175683.49756241636</v>
      </c>
      <c r="F5" s="29">
        <v>180778.31899172644</v>
      </c>
      <c r="G5" s="29">
        <v>186020.89024248649</v>
      </c>
      <c r="H5" s="29">
        <v>191415.4960595186</v>
      </c>
      <c r="I5" s="29">
        <v>196966.54544524464</v>
      </c>
    </row>
    <row r="6" spans="1:16">
      <c r="A6" s="28" t="s">
        <v>266</v>
      </c>
      <c r="B6" s="28" t="s">
        <v>534</v>
      </c>
      <c r="C6" s="29">
        <v>261575.56090065028</v>
      </c>
      <c r="D6" s="29">
        <v>269161.25216676912</v>
      </c>
      <c r="E6" s="29">
        <v>276966.92847960541</v>
      </c>
      <c r="F6" s="29">
        <v>284998.96940551396</v>
      </c>
      <c r="G6" s="29">
        <v>293263.93951827387</v>
      </c>
      <c r="H6" s="29">
        <v>301768.59376430383</v>
      </c>
      <c r="I6" s="29">
        <v>310519.88298346865</v>
      </c>
    </row>
    <row r="7" spans="1:16">
      <c r="A7" s="28" t="s">
        <v>266</v>
      </c>
      <c r="B7" s="28" t="s">
        <v>535</v>
      </c>
      <c r="C7" s="29">
        <v>178902.49449752117</v>
      </c>
      <c r="D7" s="29">
        <v>184090.66683794928</v>
      </c>
      <c r="E7" s="29">
        <v>189429.2961762498</v>
      </c>
      <c r="F7" s="29">
        <v>194922.74576536103</v>
      </c>
      <c r="G7" s="29">
        <v>200575.50539255652</v>
      </c>
      <c r="H7" s="29">
        <v>206392.19504894066</v>
      </c>
      <c r="I7" s="29">
        <v>212377.56870535994</v>
      </c>
    </row>
    <row r="8" spans="1:16">
      <c r="A8" s="33" t="s">
        <v>266</v>
      </c>
      <c r="B8" s="33" t="s">
        <v>449</v>
      </c>
      <c r="C8" s="34">
        <v>393898.72343775129</v>
      </c>
      <c r="D8" s="34">
        <v>405321.7864174461</v>
      </c>
      <c r="E8" s="34">
        <v>417076.11822355201</v>
      </c>
      <c r="F8" s="34">
        <v>429171.32565203501</v>
      </c>
      <c r="G8" s="34">
        <v>441617.29409594403</v>
      </c>
      <c r="H8" s="34">
        <v>454424.19562472642</v>
      </c>
      <c r="I8" s="34">
        <v>467602.49729784351</v>
      </c>
      <c r="K8" s="28">
        <v>8</v>
      </c>
    </row>
    <row r="9" spans="1:16">
      <c r="A9" s="28" t="s">
        <v>266</v>
      </c>
      <c r="B9" s="28" t="s">
        <v>536</v>
      </c>
      <c r="C9" s="29">
        <v>122391.88634584754</v>
      </c>
      <c r="D9" s="29">
        <v>125941.25104987712</v>
      </c>
      <c r="E9" s="29">
        <v>129593.54733032355</v>
      </c>
      <c r="F9" s="29">
        <v>133351.76020290292</v>
      </c>
      <c r="G9" s="29">
        <v>137218.96124878712</v>
      </c>
      <c r="H9" s="29">
        <v>141198.31112500196</v>
      </c>
      <c r="I9" s="29">
        <v>145293.062147627</v>
      </c>
    </row>
    <row r="10" spans="1:16">
      <c r="A10" s="28" t="s">
        <v>266</v>
      </c>
      <c r="B10" s="28" t="s">
        <v>537</v>
      </c>
      <c r="C10" s="29">
        <v>309393.00285327202</v>
      </c>
      <c r="D10" s="29">
        <v>318365.39993601688</v>
      </c>
      <c r="E10" s="29">
        <v>327597.99653416139</v>
      </c>
      <c r="F10" s="29">
        <v>337098.33843365207</v>
      </c>
      <c r="G10" s="29">
        <v>346874.19024822797</v>
      </c>
      <c r="H10" s="29">
        <v>356933.54176542658</v>
      </c>
      <c r="I10" s="29">
        <v>367284.61447662394</v>
      </c>
    </row>
    <row r="11" spans="1:16">
      <c r="A11" s="28" t="s">
        <v>266</v>
      </c>
      <c r="B11" s="28" t="s">
        <v>538</v>
      </c>
      <c r="C11" s="29">
        <v>101052.40072391235</v>
      </c>
      <c r="D11" s="29">
        <v>103982.9203449058</v>
      </c>
      <c r="E11" s="29">
        <v>106998.42503490807</v>
      </c>
      <c r="F11" s="29">
        <v>110101.3793609204</v>
      </c>
      <c r="G11" s="29">
        <v>113294.31936238709</v>
      </c>
      <c r="H11" s="29">
        <v>116579.85462389632</v>
      </c>
      <c r="I11" s="29">
        <v>119960.67040798931</v>
      </c>
    </row>
    <row r="12" spans="1:16">
      <c r="A12" s="28" t="s">
        <v>266</v>
      </c>
      <c r="B12" s="28" t="s">
        <v>539</v>
      </c>
      <c r="C12" s="29">
        <v>191351.47050032773</v>
      </c>
      <c r="D12" s="29">
        <v>196900.66314483725</v>
      </c>
      <c r="E12" s="29">
        <v>202610.78237603753</v>
      </c>
      <c r="F12" s="29">
        <v>208486.49506494263</v>
      </c>
      <c r="G12" s="29">
        <v>214532.60342182597</v>
      </c>
      <c r="H12" s="29">
        <v>220754.04892105891</v>
      </c>
      <c r="I12" s="29">
        <v>227155.91633976961</v>
      </c>
    </row>
    <row r="13" spans="1:16">
      <c r="A13" s="28" t="s">
        <v>266</v>
      </c>
      <c r="B13" s="28" t="s">
        <v>540</v>
      </c>
      <c r="C13" s="29">
        <v>134697.56840031804</v>
      </c>
      <c r="D13" s="29">
        <v>138603.79788392727</v>
      </c>
      <c r="E13" s="29">
        <v>142623.30802256116</v>
      </c>
      <c r="F13" s="29">
        <v>146759.38395521542</v>
      </c>
      <c r="G13" s="29">
        <v>151015.40608991668</v>
      </c>
      <c r="H13" s="29">
        <v>155394.85286652428</v>
      </c>
      <c r="I13" s="29">
        <v>159901.30359965347</v>
      </c>
    </row>
    <row r="14" spans="1:16">
      <c r="A14" s="33" t="s">
        <v>266</v>
      </c>
      <c r="B14" s="33" t="s">
        <v>450</v>
      </c>
      <c r="C14" s="34">
        <v>144573.53815537167</v>
      </c>
      <c r="D14" s="34">
        <v>148766.17076187744</v>
      </c>
      <c r="E14" s="34">
        <v>153080.38971397188</v>
      </c>
      <c r="F14" s="34">
        <v>157519.72101567706</v>
      </c>
      <c r="G14" s="34">
        <v>162087.79292513168</v>
      </c>
      <c r="H14" s="34">
        <v>166788.33891996049</v>
      </c>
      <c r="I14" s="34">
        <v>171625.20074863933</v>
      </c>
      <c r="K14" s="28">
        <v>5</v>
      </c>
    </row>
    <row r="15" spans="1:16">
      <c r="A15" s="28" t="s">
        <v>266</v>
      </c>
      <c r="B15" s="28" t="s">
        <v>541</v>
      </c>
      <c r="C15" s="29">
        <v>342625.88618709688</v>
      </c>
      <c r="D15" s="29">
        <v>352562.03688652266</v>
      </c>
      <c r="E15" s="29">
        <v>362786.33595623181</v>
      </c>
      <c r="F15" s="29">
        <v>373307.13969896251</v>
      </c>
      <c r="G15" s="29">
        <v>384133.0467502324</v>
      </c>
      <c r="H15" s="29">
        <v>395272.90510598914</v>
      </c>
      <c r="I15" s="29">
        <v>406735.81935406284</v>
      </c>
    </row>
    <row r="16" spans="1:16">
      <c r="A16" s="33" t="s">
        <v>266</v>
      </c>
      <c r="B16" s="33" t="s">
        <v>451</v>
      </c>
      <c r="C16" s="34">
        <v>156513.4435522476</v>
      </c>
      <c r="D16" s="34">
        <v>161052.33341526278</v>
      </c>
      <c r="E16" s="34">
        <v>165722.85108430541</v>
      </c>
      <c r="F16" s="34">
        <v>170528.81376575027</v>
      </c>
      <c r="G16" s="34">
        <v>175474.14936495703</v>
      </c>
      <c r="H16" s="34">
        <v>180562.89969654079</v>
      </c>
      <c r="I16" s="34">
        <v>185799.22378774046</v>
      </c>
      <c r="K16" s="28">
        <v>5</v>
      </c>
    </row>
    <row r="17" spans="1:9">
      <c r="A17" s="28" t="s">
        <v>266</v>
      </c>
      <c r="B17" s="28" t="s">
        <v>542</v>
      </c>
      <c r="C17" s="29">
        <v>132770.64188453631</v>
      </c>
      <c r="D17" s="29">
        <v>136620.99049918787</v>
      </c>
      <c r="E17" s="29">
        <v>140582.99922366432</v>
      </c>
      <c r="F17" s="29">
        <v>144659.90620115059</v>
      </c>
      <c r="G17" s="29">
        <v>148855.04348098396</v>
      </c>
      <c r="H17" s="29">
        <v>153171.83974193249</v>
      </c>
      <c r="I17" s="29">
        <v>157613.82309444854</v>
      </c>
    </row>
    <row r="18" spans="1:9">
      <c r="A18" s="28" t="s">
        <v>266</v>
      </c>
      <c r="B18" s="28" t="s">
        <v>543</v>
      </c>
      <c r="C18" s="29">
        <v>287963.01579028252</v>
      </c>
      <c r="D18" s="29">
        <v>296313.9432482007</v>
      </c>
      <c r="E18" s="29">
        <v>304907.0476023985</v>
      </c>
      <c r="F18" s="29">
        <v>313749.35198286804</v>
      </c>
      <c r="G18" s="29">
        <v>322848.08319037122</v>
      </c>
      <c r="H18" s="29">
        <v>332210.67760289198</v>
      </c>
      <c r="I18" s="29">
        <v>341844.78725337586</v>
      </c>
    </row>
    <row r="19" spans="1:9">
      <c r="A19" s="28" t="s">
        <v>266</v>
      </c>
      <c r="B19" s="28" t="s">
        <v>544</v>
      </c>
      <c r="C19" s="29">
        <v>340710.27235144691</v>
      </c>
      <c r="D19" s="29">
        <v>350590.87024963886</v>
      </c>
      <c r="E19" s="29">
        <v>360758.00548687839</v>
      </c>
      <c r="F19" s="29">
        <v>371219.98764599784</v>
      </c>
      <c r="G19" s="29">
        <v>381985.36728773179</v>
      </c>
      <c r="H19" s="29">
        <v>393062.94293907599</v>
      </c>
      <c r="I19" s="29">
        <v>404461.76828430919</v>
      </c>
    </row>
    <row r="20" spans="1:9">
      <c r="A20" s="28" t="s">
        <v>266</v>
      </c>
      <c r="B20" s="28" t="s">
        <v>545</v>
      </c>
      <c r="C20" s="29">
        <v>160836.14432705086</v>
      </c>
      <c r="D20" s="29">
        <v>165500.39251253533</v>
      </c>
      <c r="E20" s="29">
        <v>170299.90389539886</v>
      </c>
      <c r="F20" s="29">
        <v>175238.60110836543</v>
      </c>
      <c r="G20" s="29">
        <v>180320.52054050803</v>
      </c>
      <c r="H20" s="29">
        <v>185549.81563618276</v>
      </c>
      <c r="I20" s="29">
        <v>190930.76028963205</v>
      </c>
    </row>
    <row r="21" spans="1:9">
      <c r="A21" s="28" t="s">
        <v>266</v>
      </c>
      <c r="B21" s="28" t="s">
        <v>546</v>
      </c>
      <c r="C21" s="29">
        <v>202992.21835594071</v>
      </c>
      <c r="D21" s="29">
        <v>208878.99268826298</v>
      </c>
      <c r="E21" s="29">
        <v>214936.48347622261</v>
      </c>
      <c r="F21" s="29">
        <v>221169.64149703307</v>
      </c>
      <c r="G21" s="29">
        <v>227583.56110044703</v>
      </c>
      <c r="H21" s="29">
        <v>234183.48437235999</v>
      </c>
      <c r="I21" s="29">
        <v>240974.80541915842</v>
      </c>
    </row>
    <row r="22" spans="1:9">
      <c r="A22" s="28" t="s">
        <v>266</v>
      </c>
      <c r="B22" s="28" t="s">
        <v>547</v>
      </c>
      <c r="C22" s="29">
        <v>240737.60409789116</v>
      </c>
      <c r="D22" s="29">
        <v>247718.99461672999</v>
      </c>
      <c r="E22" s="29">
        <v>254902.84546061515</v>
      </c>
      <c r="F22" s="29">
        <v>262295.027978973</v>
      </c>
      <c r="G22" s="29">
        <v>269901.58379036322</v>
      </c>
      <c r="H22" s="29">
        <v>277728.72972028377</v>
      </c>
      <c r="I22" s="29">
        <v>285782.86288217199</v>
      </c>
    </row>
    <row r="23" spans="1:9">
      <c r="A23" s="28" t="s">
        <v>266</v>
      </c>
      <c r="B23" s="28" t="s">
        <v>548</v>
      </c>
      <c r="C23" s="29">
        <v>217345.49551426544</v>
      </c>
      <c r="D23" s="29">
        <v>223648.51488417914</v>
      </c>
      <c r="E23" s="29">
        <v>230134.32181582032</v>
      </c>
      <c r="F23" s="29">
        <v>236808.2171484791</v>
      </c>
      <c r="G23" s="29">
        <v>243675.655445785</v>
      </c>
      <c r="H23" s="29">
        <v>250742.24945371278</v>
      </c>
      <c r="I23" s="29">
        <v>258013.77468787043</v>
      </c>
    </row>
    <row r="24" spans="1:9">
      <c r="A24" s="28" t="s">
        <v>266</v>
      </c>
      <c r="B24" s="28" t="s">
        <v>549</v>
      </c>
      <c r="C24" s="29">
        <v>225895.36776498123</v>
      </c>
      <c r="D24" s="29">
        <v>232446.33343016569</v>
      </c>
      <c r="E24" s="29">
        <v>239187.27709964049</v>
      </c>
      <c r="F24" s="29">
        <v>246123.70813553006</v>
      </c>
      <c r="G24" s="29">
        <v>253261.29567146042</v>
      </c>
      <c r="H24" s="29">
        <v>260605.87324593277</v>
      </c>
      <c r="I24" s="29">
        <v>268163.44357006485</v>
      </c>
    </row>
    <row r="25" spans="1:9">
      <c r="A25" s="28" t="s">
        <v>266</v>
      </c>
      <c r="B25" s="28" t="s">
        <v>550</v>
      </c>
      <c r="C25" s="29">
        <v>202890.40423475456</v>
      </c>
      <c r="D25" s="29">
        <v>208774.22595756245</v>
      </c>
      <c r="E25" s="29">
        <v>214828.67851033175</v>
      </c>
      <c r="F25" s="29">
        <v>221058.71018713136</v>
      </c>
      <c r="G25" s="29">
        <v>227469.41278255818</v>
      </c>
      <c r="H25" s="29">
        <v>234066.02575325238</v>
      </c>
      <c r="I25" s="29">
        <v>240853.94050009671</v>
      </c>
    </row>
    <row r="26" spans="1:9">
      <c r="A26" s="28" t="s">
        <v>266</v>
      </c>
      <c r="B26" s="28" t="s">
        <v>551</v>
      </c>
      <c r="C26" s="29">
        <v>161424.40369390397</v>
      </c>
      <c r="D26" s="29">
        <v>166105.71140102719</v>
      </c>
      <c r="E26" s="29">
        <v>170922.77703165697</v>
      </c>
      <c r="F26" s="29">
        <v>175879.53756557501</v>
      </c>
      <c r="G26" s="29">
        <v>180980.0441549767</v>
      </c>
      <c r="H26" s="29">
        <v>186228.46543547104</v>
      </c>
      <c r="I26" s="29">
        <v>191629.09093309971</v>
      </c>
    </row>
    <row r="27" spans="1:9">
      <c r="A27" s="28" t="s">
        <v>266</v>
      </c>
      <c r="B27" s="28" t="s">
        <v>552</v>
      </c>
      <c r="C27" s="29">
        <v>241367.34329189421</v>
      </c>
      <c r="D27" s="29">
        <v>248366.99624735914</v>
      </c>
      <c r="E27" s="29">
        <v>255569.63913853257</v>
      </c>
      <c r="F27" s="29">
        <v>262981.15867355</v>
      </c>
      <c r="G27" s="29">
        <v>270607.61227508297</v>
      </c>
      <c r="H27" s="29">
        <v>278455.23303106037</v>
      </c>
      <c r="I27" s="29">
        <v>286530.43478896114</v>
      </c>
    </row>
    <row r="28" spans="1:9">
      <c r="A28" s="28" t="s">
        <v>266</v>
      </c>
      <c r="B28" s="28" t="s">
        <v>553</v>
      </c>
      <c r="C28" s="29">
        <v>97815.717241761013</v>
      </c>
      <c r="D28" s="29">
        <v>100652.37304177208</v>
      </c>
      <c r="E28" s="29">
        <v>103571.29185998347</v>
      </c>
      <c r="F28" s="29">
        <v>106574.85932392298</v>
      </c>
      <c r="G28" s="29">
        <v>109665.53024431675</v>
      </c>
      <c r="H28" s="29">
        <v>112845.83062140192</v>
      </c>
      <c r="I28" s="29">
        <v>116118.35970942258</v>
      </c>
    </row>
    <row r="29" spans="1:9">
      <c r="A29" s="28" t="s">
        <v>266</v>
      </c>
      <c r="B29" s="28" t="s">
        <v>554</v>
      </c>
      <c r="C29" s="29">
        <v>164472.54250719212</v>
      </c>
      <c r="D29" s="29">
        <v>169242.24623990071</v>
      </c>
      <c r="E29" s="29">
        <v>174150.27138085783</v>
      </c>
      <c r="F29" s="29">
        <v>179200.62925090271</v>
      </c>
      <c r="G29" s="29">
        <v>184397.4474991789</v>
      </c>
      <c r="H29" s="29">
        <v>189744.97347665508</v>
      </c>
      <c r="I29" s="29">
        <v>195247.57770747808</v>
      </c>
    </row>
    <row r="30" spans="1:9">
      <c r="A30" s="28" t="s">
        <v>266</v>
      </c>
      <c r="B30" s="28" t="s">
        <v>555</v>
      </c>
      <c r="C30" s="29">
        <v>165613.86623604395</v>
      </c>
      <c r="D30" s="29">
        <v>170416.66835688922</v>
      </c>
      <c r="E30" s="29">
        <v>175358.751739239</v>
      </c>
      <c r="F30" s="29">
        <v>180444.15553967693</v>
      </c>
      <c r="G30" s="29">
        <v>185677.03605032756</v>
      </c>
      <c r="H30" s="29">
        <v>191061.67009578706</v>
      </c>
      <c r="I30" s="29">
        <v>196602.45852856489</v>
      </c>
    </row>
    <row r="31" spans="1:9">
      <c r="A31" s="28" t="s">
        <v>266</v>
      </c>
      <c r="B31" s="28" t="s">
        <v>556</v>
      </c>
      <c r="C31" s="29">
        <v>120365.65963779784</v>
      </c>
      <c r="D31" s="29">
        <v>123856.26376729397</v>
      </c>
      <c r="E31" s="29">
        <v>127448.0954165455</v>
      </c>
      <c r="F31" s="29">
        <v>131144.09018362532</v>
      </c>
      <c r="G31" s="29">
        <v>134947.26879895045</v>
      </c>
      <c r="H31" s="29">
        <v>138860.73959412001</v>
      </c>
      <c r="I31" s="29">
        <v>142887.70104234948</v>
      </c>
    </row>
    <row r="32" spans="1:9">
      <c r="A32" s="30" t="s">
        <v>557</v>
      </c>
      <c r="B32" s="30"/>
      <c r="C32" s="31">
        <f>AVERAGE(C5:C31)</f>
        <v>202448.04585363416</v>
      </c>
      <c r="D32" s="31">
        <f t="shared" ref="D32:I32" si="0">AVERAGE(D5:D31)</f>
        <v>208319.03918338945</v>
      </c>
      <c r="E32" s="31">
        <f t="shared" si="0"/>
        <v>214360.29131970779</v>
      </c>
      <c r="F32" s="31">
        <f t="shared" si="0"/>
        <v>220576.73976797928</v>
      </c>
      <c r="G32" s="31">
        <f t="shared" si="0"/>
        <v>226973.46522125066</v>
      </c>
      <c r="H32" s="31">
        <f t="shared" si="0"/>
        <v>233555.69571266696</v>
      </c>
      <c r="I32" s="31">
        <f t="shared" si="0"/>
        <v>240328.81088833432</v>
      </c>
    </row>
    <row r="33" spans="1:16">
      <c r="A33" s="28" t="s">
        <v>558</v>
      </c>
      <c r="C33" s="29">
        <v>5466097.2380481223</v>
      </c>
      <c r="D33" s="29">
        <v>5624614.0579515155</v>
      </c>
      <c r="E33" s="29">
        <v>5787727.8656321103</v>
      </c>
      <c r="F33" s="29">
        <v>5955571.9737354405</v>
      </c>
      <c r="G33" s="29">
        <v>6128283.5609737681</v>
      </c>
      <c r="H33" s="29">
        <v>6306003.7842420079</v>
      </c>
      <c r="I33" s="29">
        <v>6488877.8939850265</v>
      </c>
    </row>
    <row r="34" spans="1:16">
      <c r="A34" s="33" t="s">
        <v>444</v>
      </c>
      <c r="B34" s="33" t="s">
        <v>452</v>
      </c>
      <c r="C34" s="34">
        <v>189218.71382694959</v>
      </c>
      <c r="D34" s="34">
        <v>194895.27524175809</v>
      </c>
      <c r="E34" s="34">
        <v>200742.13349901084</v>
      </c>
      <c r="F34" s="34">
        <v>206764.39750398116</v>
      </c>
      <c r="G34" s="34">
        <v>212967.32942910059</v>
      </c>
      <c r="H34" s="34">
        <v>219356.34931197361</v>
      </c>
      <c r="I34" s="34">
        <v>225937.03979133282</v>
      </c>
      <c r="K34" s="28">
        <v>1</v>
      </c>
      <c r="O34" s="28">
        <v>2</v>
      </c>
      <c r="P34" s="28">
        <v>2</v>
      </c>
    </row>
    <row r="35" spans="1:16">
      <c r="A35" s="28" t="s">
        <v>444</v>
      </c>
      <c r="B35" s="28" t="s">
        <v>559</v>
      </c>
      <c r="C35" s="29">
        <v>233814.08777211924</v>
      </c>
      <c r="D35" s="29">
        <v>240828.51040528281</v>
      </c>
      <c r="E35" s="29">
        <v>248053.36571744128</v>
      </c>
      <c r="F35" s="29">
        <v>255494.96668896452</v>
      </c>
      <c r="G35" s="29">
        <v>263159.81568963343</v>
      </c>
      <c r="H35" s="29">
        <v>271054.61016032245</v>
      </c>
      <c r="I35" s="29">
        <v>279186.24846513214</v>
      </c>
    </row>
    <row r="36" spans="1:16">
      <c r="A36" s="28" t="s">
        <v>444</v>
      </c>
      <c r="B36" s="28" t="s">
        <v>560</v>
      </c>
      <c r="C36" s="29">
        <v>264727.07806822116</v>
      </c>
      <c r="D36" s="29">
        <v>272668.89041026781</v>
      </c>
      <c r="E36" s="29">
        <v>280848.95712257584</v>
      </c>
      <c r="F36" s="29">
        <v>289274.4258362531</v>
      </c>
      <c r="G36" s="29">
        <v>297952.65861134068</v>
      </c>
      <c r="H36" s="29">
        <v>306891.23836968088</v>
      </c>
      <c r="I36" s="29">
        <v>316097.97552077129</v>
      </c>
    </row>
    <row r="37" spans="1:16">
      <c r="A37" s="28" t="s">
        <v>444</v>
      </c>
      <c r="B37" s="28" t="s">
        <v>561</v>
      </c>
      <c r="C37" s="29">
        <v>250092.08331795011</v>
      </c>
      <c r="D37" s="29">
        <v>257594.84581748862</v>
      </c>
      <c r="E37" s="29">
        <v>265322.69119201327</v>
      </c>
      <c r="F37" s="29">
        <v>273282.3719277737</v>
      </c>
      <c r="G37" s="29">
        <v>281480.84308560693</v>
      </c>
      <c r="H37" s="29">
        <v>289925.26837817515</v>
      </c>
      <c r="I37" s="29">
        <v>298623.0264295204</v>
      </c>
    </row>
    <row r="38" spans="1:16">
      <c r="A38" s="28" t="s">
        <v>444</v>
      </c>
      <c r="B38" s="28" t="s">
        <v>562</v>
      </c>
      <c r="C38" s="29">
        <v>193000.02251989165</v>
      </c>
      <c r="D38" s="29">
        <v>198790.02319548841</v>
      </c>
      <c r="E38" s="29">
        <v>204753.72389135306</v>
      </c>
      <c r="F38" s="29">
        <v>210896.33560809365</v>
      </c>
      <c r="G38" s="29">
        <v>217223.22567633647</v>
      </c>
      <c r="H38" s="29">
        <v>223739.92244662656</v>
      </c>
      <c r="I38" s="29">
        <v>230452.12012002536</v>
      </c>
    </row>
    <row r="39" spans="1:16">
      <c r="A39" s="28" t="s">
        <v>444</v>
      </c>
      <c r="B39" s="28" t="s">
        <v>563</v>
      </c>
      <c r="C39" s="29">
        <v>174324.03120999408</v>
      </c>
      <c r="D39" s="29">
        <v>179553.7521462939</v>
      </c>
      <c r="E39" s="29">
        <v>184940.36471068271</v>
      </c>
      <c r="F39" s="29">
        <v>190488.5756520032</v>
      </c>
      <c r="G39" s="29">
        <v>196203.23292156329</v>
      </c>
      <c r="H39" s="29">
        <v>202089.32990921018</v>
      </c>
      <c r="I39" s="29">
        <v>208152.00980648649</v>
      </c>
    </row>
    <row r="40" spans="1:16">
      <c r="A40" s="28" t="s">
        <v>444</v>
      </c>
      <c r="B40" s="28" t="s">
        <v>564</v>
      </c>
      <c r="C40" s="29">
        <v>144020.3573230395</v>
      </c>
      <c r="D40" s="29">
        <v>148340.96804273067</v>
      </c>
      <c r="E40" s="29">
        <v>152791.19708401259</v>
      </c>
      <c r="F40" s="29">
        <v>157374.93299653297</v>
      </c>
      <c r="G40" s="29">
        <v>162096.18098642895</v>
      </c>
      <c r="H40" s="29">
        <v>166959.06641602181</v>
      </c>
      <c r="I40" s="29">
        <v>171967.83840850246</v>
      </c>
    </row>
    <row r="41" spans="1:16">
      <c r="A41" s="28" t="s">
        <v>444</v>
      </c>
      <c r="B41" s="28" t="s">
        <v>565</v>
      </c>
      <c r="C41" s="29">
        <v>184617.80489134978</v>
      </c>
      <c r="D41" s="29">
        <v>190156.33903809026</v>
      </c>
      <c r="E41" s="29">
        <v>195861.02920923298</v>
      </c>
      <c r="F41" s="29">
        <v>201736.86008550998</v>
      </c>
      <c r="G41" s="29">
        <v>207788.96588807527</v>
      </c>
      <c r="H41" s="29">
        <v>214022.63486471752</v>
      </c>
      <c r="I41" s="29">
        <v>220443.31391065905</v>
      </c>
    </row>
    <row r="42" spans="1:16">
      <c r="A42" s="28" t="s">
        <v>444</v>
      </c>
      <c r="B42" s="28" t="s">
        <v>566</v>
      </c>
      <c r="C42" s="29">
        <v>159236.7995406675</v>
      </c>
      <c r="D42" s="29">
        <v>164013.90352688753</v>
      </c>
      <c r="E42" s="29">
        <v>168934.32063269414</v>
      </c>
      <c r="F42" s="29">
        <v>174002.35025167497</v>
      </c>
      <c r="G42" s="29">
        <v>179222.42075922524</v>
      </c>
      <c r="H42" s="29">
        <v>184599.093382002</v>
      </c>
      <c r="I42" s="29">
        <v>190137.06618346207</v>
      </c>
    </row>
    <row r="43" spans="1:16">
      <c r="A43" s="28" t="s">
        <v>444</v>
      </c>
      <c r="B43" s="28" t="s">
        <v>567</v>
      </c>
      <c r="C43" s="29">
        <v>278335.98905256845</v>
      </c>
      <c r="D43" s="29">
        <v>286686.06872414547</v>
      </c>
      <c r="E43" s="29">
        <v>295286.65078586986</v>
      </c>
      <c r="F43" s="29">
        <v>304145.25030944595</v>
      </c>
      <c r="G43" s="29">
        <v>313269.60781872936</v>
      </c>
      <c r="H43" s="29">
        <v>322667.69605329126</v>
      </c>
      <c r="I43" s="29">
        <v>332347.72693489003</v>
      </c>
    </row>
    <row r="44" spans="1:16">
      <c r="A44" s="28" t="s">
        <v>444</v>
      </c>
      <c r="B44" s="28" t="s">
        <v>568</v>
      </c>
      <c r="C44" s="29">
        <v>152041.54547838581</v>
      </c>
      <c r="D44" s="29">
        <v>156602.79184273738</v>
      </c>
      <c r="E44" s="29">
        <v>161300.87559801951</v>
      </c>
      <c r="F44" s="29">
        <v>166139.9018659601</v>
      </c>
      <c r="G44" s="29">
        <v>171124.09892193892</v>
      </c>
      <c r="H44" s="29">
        <v>176257.82188959708</v>
      </c>
      <c r="I44" s="29">
        <v>181545.55654628499</v>
      </c>
    </row>
    <row r="45" spans="1:16">
      <c r="A45" s="28" t="s">
        <v>444</v>
      </c>
      <c r="B45" s="28" t="s">
        <v>569</v>
      </c>
      <c r="C45" s="29">
        <v>214934.14647911824</v>
      </c>
      <c r="D45" s="29">
        <v>221382.17087349179</v>
      </c>
      <c r="E45" s="29">
        <v>228023.63599969653</v>
      </c>
      <c r="F45" s="29">
        <v>234864.34507968742</v>
      </c>
      <c r="G45" s="29">
        <v>241910.27543207805</v>
      </c>
      <c r="H45" s="29">
        <v>249167.5836950404</v>
      </c>
      <c r="I45" s="29">
        <v>256642.61120589162</v>
      </c>
    </row>
    <row r="46" spans="1:16">
      <c r="A46" s="28" t="s">
        <v>444</v>
      </c>
      <c r="B46" s="28" t="s">
        <v>570</v>
      </c>
      <c r="C46" s="29">
        <v>248331.27290482126</v>
      </c>
      <c r="D46" s="29">
        <v>255781.2110919659</v>
      </c>
      <c r="E46" s="29">
        <v>263454.64742472488</v>
      </c>
      <c r="F46" s="29">
        <v>271358.2868474666</v>
      </c>
      <c r="G46" s="29">
        <v>279499.03545289062</v>
      </c>
      <c r="H46" s="29">
        <v>287884.00651647733</v>
      </c>
      <c r="I46" s="29">
        <v>296520.52671197167</v>
      </c>
    </row>
    <row r="47" spans="1:16">
      <c r="A47" s="28" t="s">
        <v>444</v>
      </c>
      <c r="B47" s="28" t="s">
        <v>571</v>
      </c>
      <c r="C47" s="29">
        <v>285746.59402868594</v>
      </c>
      <c r="D47" s="29">
        <v>294318.9918495465</v>
      </c>
      <c r="E47" s="29">
        <v>303148.56160503288</v>
      </c>
      <c r="F47" s="29">
        <v>312243.01845318387</v>
      </c>
      <c r="G47" s="29">
        <v>321610.3090067794</v>
      </c>
      <c r="H47" s="29">
        <v>331258.6182769828</v>
      </c>
      <c r="I47" s="29">
        <v>341196.3768252923</v>
      </c>
    </row>
    <row r="48" spans="1:16">
      <c r="A48" s="28" t="s">
        <v>444</v>
      </c>
      <c r="B48" s="28" t="s">
        <v>572</v>
      </c>
      <c r="C48" s="29">
        <v>215038.021625792</v>
      </c>
      <c r="D48" s="29">
        <v>221489.16227456575</v>
      </c>
      <c r="E48" s="29">
        <v>228133.83714280272</v>
      </c>
      <c r="F48" s="29">
        <v>234977.85225708681</v>
      </c>
      <c r="G48" s="29">
        <v>242027.18782479942</v>
      </c>
      <c r="H48" s="29">
        <v>249288.0034595434</v>
      </c>
      <c r="I48" s="29">
        <v>256766.64356332971</v>
      </c>
    </row>
    <row r="49" spans="1:16">
      <c r="A49" s="33" t="s">
        <v>444</v>
      </c>
      <c r="B49" s="33" t="s">
        <v>453</v>
      </c>
      <c r="C49" s="34">
        <v>215031.68777538507</v>
      </c>
      <c r="D49" s="34">
        <v>221482.63840864663</v>
      </c>
      <c r="E49" s="34">
        <v>228127.11756090602</v>
      </c>
      <c r="F49" s="34">
        <v>234970.93108773319</v>
      </c>
      <c r="G49" s="34">
        <v>242020.05902036518</v>
      </c>
      <c r="H49" s="34">
        <v>249280.66079097614</v>
      </c>
      <c r="I49" s="34">
        <v>256759.08061470542</v>
      </c>
      <c r="K49" s="28">
        <v>1</v>
      </c>
      <c r="O49" s="28">
        <v>3</v>
      </c>
      <c r="P49" s="28">
        <v>1</v>
      </c>
    </row>
    <row r="50" spans="1:16">
      <c r="A50" s="28" t="s">
        <v>444</v>
      </c>
      <c r="B50" s="28" t="s">
        <v>573</v>
      </c>
      <c r="C50" s="29">
        <v>257007.38119224508</v>
      </c>
      <c r="D50" s="29">
        <v>264717.60262801242</v>
      </c>
      <c r="E50" s="29">
        <v>272659.13070685277</v>
      </c>
      <c r="F50" s="29">
        <v>280838.90462805837</v>
      </c>
      <c r="G50" s="29">
        <v>289264.07176690013</v>
      </c>
      <c r="H50" s="29">
        <v>297941.99391990714</v>
      </c>
      <c r="I50" s="29">
        <v>306880.25373750436</v>
      </c>
    </row>
    <row r="51" spans="1:16">
      <c r="A51" s="28" t="s">
        <v>444</v>
      </c>
      <c r="B51" s="28" t="s">
        <v>574</v>
      </c>
      <c r="C51" s="29">
        <v>233593.66977795775</v>
      </c>
      <c r="D51" s="29">
        <v>240601.4798712965</v>
      </c>
      <c r="E51" s="29">
        <v>247819.52426743539</v>
      </c>
      <c r="F51" s="29">
        <v>255254.10999545845</v>
      </c>
      <c r="G51" s="29">
        <v>262911.73329532222</v>
      </c>
      <c r="H51" s="29">
        <v>270799.08529418189</v>
      </c>
      <c r="I51" s="29">
        <v>278923.05785300734</v>
      </c>
    </row>
    <row r="52" spans="1:16">
      <c r="A52" s="28" t="s">
        <v>444</v>
      </c>
      <c r="B52" s="28" t="s">
        <v>575</v>
      </c>
      <c r="C52" s="29">
        <v>311294.81303011143</v>
      </c>
      <c r="D52" s="29">
        <v>320633.6574210148</v>
      </c>
      <c r="E52" s="29">
        <v>330252.66714364523</v>
      </c>
      <c r="F52" s="29">
        <v>340160.24715795461</v>
      </c>
      <c r="G52" s="29">
        <v>350365.05457269325</v>
      </c>
      <c r="H52" s="29">
        <v>360876.00620987406</v>
      </c>
      <c r="I52" s="29">
        <v>371702.28639617027</v>
      </c>
    </row>
    <row r="53" spans="1:16">
      <c r="A53" s="28" t="s">
        <v>444</v>
      </c>
      <c r="B53" s="28" t="s">
        <v>576</v>
      </c>
      <c r="C53" s="29">
        <v>191832.06050485218</v>
      </c>
      <c r="D53" s="29">
        <v>197587.02231999775</v>
      </c>
      <c r="E53" s="29">
        <v>203514.63298959768</v>
      </c>
      <c r="F53" s="29">
        <v>209620.07197928563</v>
      </c>
      <c r="G53" s="29">
        <v>215908.67413866418</v>
      </c>
      <c r="H53" s="29">
        <v>222385.9343628241</v>
      </c>
      <c r="I53" s="29">
        <v>229057.51239370884</v>
      </c>
    </row>
    <row r="54" spans="1:16">
      <c r="A54" s="28" t="s">
        <v>444</v>
      </c>
      <c r="B54" s="28" t="s">
        <v>444</v>
      </c>
      <c r="C54" s="29">
        <v>403414.33334861888</v>
      </c>
      <c r="D54" s="29">
        <v>415516.76334907743</v>
      </c>
      <c r="E54" s="29">
        <v>427982.26624954975</v>
      </c>
      <c r="F54" s="29">
        <v>440821.73423703626</v>
      </c>
      <c r="G54" s="29">
        <v>454046.38626414735</v>
      </c>
      <c r="H54" s="29">
        <v>467667.7778520718</v>
      </c>
      <c r="I54" s="29">
        <v>481697.81118763395</v>
      </c>
    </row>
    <row r="55" spans="1:16">
      <c r="A55" s="28" t="s">
        <v>444</v>
      </c>
      <c r="B55" s="28" t="s">
        <v>577</v>
      </c>
      <c r="C55" s="29">
        <v>148948.09293963731</v>
      </c>
      <c r="D55" s="29">
        <v>153416.53572782644</v>
      </c>
      <c r="E55" s="29">
        <v>158019.03179966123</v>
      </c>
      <c r="F55" s="29">
        <v>162759.60275365107</v>
      </c>
      <c r="G55" s="29">
        <v>167642.3908362606</v>
      </c>
      <c r="H55" s="29">
        <v>172671.66256134841</v>
      </c>
      <c r="I55" s="29">
        <v>177851.81243818885</v>
      </c>
    </row>
    <row r="56" spans="1:16">
      <c r="A56" s="28" t="s">
        <v>444</v>
      </c>
      <c r="B56" s="28" t="s">
        <v>578</v>
      </c>
      <c r="C56" s="29">
        <v>125748.46566910448</v>
      </c>
      <c r="D56" s="29">
        <v>129520.91963917762</v>
      </c>
      <c r="E56" s="29">
        <v>133406.54722835295</v>
      </c>
      <c r="F56" s="29">
        <v>137408.74364520353</v>
      </c>
      <c r="G56" s="29">
        <v>141531.00595455963</v>
      </c>
      <c r="H56" s="29">
        <v>145776.93613319643</v>
      </c>
      <c r="I56" s="29">
        <v>150150.24421719232</v>
      </c>
    </row>
    <row r="57" spans="1:16">
      <c r="A57" s="33" t="s">
        <v>444</v>
      </c>
      <c r="B57" s="33" t="s">
        <v>454</v>
      </c>
      <c r="C57" s="34">
        <v>254846.27143339781</v>
      </c>
      <c r="D57" s="34">
        <v>262491.65957639972</v>
      </c>
      <c r="E57" s="34">
        <v>270366.4093636917</v>
      </c>
      <c r="F57" s="34">
        <v>278477.40164460242</v>
      </c>
      <c r="G57" s="34">
        <v>286831.7236939405</v>
      </c>
      <c r="H57" s="34">
        <v>295436.67540475872</v>
      </c>
      <c r="I57" s="34">
        <v>304299.77566690149</v>
      </c>
      <c r="K57" s="28">
        <v>1</v>
      </c>
      <c r="O57" s="28">
        <v>2</v>
      </c>
      <c r="P57" s="28">
        <v>2</v>
      </c>
    </row>
    <row r="58" spans="1:16">
      <c r="A58" s="28" t="s">
        <v>444</v>
      </c>
      <c r="B58" s="28" t="s">
        <v>579</v>
      </c>
      <c r="C58" s="29">
        <v>231717.58328742275</v>
      </c>
      <c r="D58" s="29">
        <v>238669.11078604544</v>
      </c>
      <c r="E58" s="29">
        <v>245829.1841096268</v>
      </c>
      <c r="F58" s="29">
        <v>253204.0596329156</v>
      </c>
      <c r="G58" s="29">
        <v>260800.18142190308</v>
      </c>
      <c r="H58" s="29">
        <v>268624.18686456018</v>
      </c>
      <c r="I58" s="29">
        <v>276682.91247049696</v>
      </c>
    </row>
    <row r="59" spans="1:16">
      <c r="A59" s="28" t="s">
        <v>444</v>
      </c>
      <c r="B59" s="28" t="s">
        <v>580</v>
      </c>
      <c r="C59" s="29">
        <v>224175.2342228409</v>
      </c>
      <c r="D59" s="29">
        <v>230900.49124952612</v>
      </c>
      <c r="E59" s="29">
        <v>237827.50598701191</v>
      </c>
      <c r="F59" s="29">
        <v>244962.33116662226</v>
      </c>
      <c r="G59" s="29">
        <v>252311.20110162091</v>
      </c>
      <c r="H59" s="29">
        <v>259880.53713466955</v>
      </c>
      <c r="I59" s="29">
        <v>267676.95324870961</v>
      </c>
    </row>
    <row r="60" spans="1:16">
      <c r="A60" s="28" t="s">
        <v>444</v>
      </c>
      <c r="B60" s="28" t="s">
        <v>581</v>
      </c>
      <c r="C60" s="29">
        <v>219320.97127096352</v>
      </c>
      <c r="D60" s="29">
        <v>225900.60040909244</v>
      </c>
      <c r="E60" s="29">
        <v>232677.61842136522</v>
      </c>
      <c r="F60" s="29">
        <v>239657.94697400616</v>
      </c>
      <c r="G60" s="29">
        <v>246847.68538322634</v>
      </c>
      <c r="H60" s="29">
        <v>254253.11594472313</v>
      </c>
      <c r="I60" s="29">
        <v>261880.70942306484</v>
      </c>
    </row>
    <row r="61" spans="1:16">
      <c r="A61" s="28" t="s">
        <v>444</v>
      </c>
      <c r="B61" s="28" t="s">
        <v>582</v>
      </c>
      <c r="C61" s="29">
        <v>146090.25963602684</v>
      </c>
      <c r="D61" s="29">
        <v>150472.96742510764</v>
      </c>
      <c r="E61" s="29">
        <v>154987.15644786088</v>
      </c>
      <c r="F61" s="29">
        <v>159636.77114129672</v>
      </c>
      <c r="G61" s="29">
        <v>164425.87427553561</v>
      </c>
      <c r="H61" s="29">
        <v>169358.65050380168</v>
      </c>
      <c r="I61" s="29">
        <v>174439.41001891572</v>
      </c>
    </row>
    <row r="62" spans="1:16">
      <c r="A62" s="28" t="s">
        <v>444</v>
      </c>
      <c r="B62" s="28" t="s">
        <v>583</v>
      </c>
      <c r="C62" s="29">
        <v>217522.1577553931</v>
      </c>
      <c r="D62" s="29">
        <v>224047.8224880549</v>
      </c>
      <c r="E62" s="29">
        <v>230769.25716269654</v>
      </c>
      <c r="F62" s="29">
        <v>237692.33487757744</v>
      </c>
      <c r="G62" s="29">
        <v>244823.10492390476</v>
      </c>
      <c r="H62" s="29">
        <v>252167.79807162189</v>
      </c>
      <c r="I62" s="29">
        <v>259732.83201377053</v>
      </c>
    </row>
    <row r="63" spans="1:16">
      <c r="A63" s="28" t="s">
        <v>444</v>
      </c>
      <c r="B63" s="28" t="s">
        <v>584</v>
      </c>
      <c r="C63" s="29">
        <v>194758.29939285768</v>
      </c>
      <c r="D63" s="29">
        <v>200601.0483746434</v>
      </c>
      <c r="E63" s="29">
        <v>206619.07982588271</v>
      </c>
      <c r="F63" s="29">
        <v>212817.65222065919</v>
      </c>
      <c r="G63" s="29">
        <v>219202.18178727897</v>
      </c>
      <c r="H63" s="29">
        <v>225778.24724089733</v>
      </c>
      <c r="I63" s="29">
        <v>232551.59465812426</v>
      </c>
    </row>
    <row r="64" spans="1:16">
      <c r="A64" s="28" t="s">
        <v>444</v>
      </c>
      <c r="B64" s="28" t="s">
        <v>585</v>
      </c>
      <c r="C64" s="29">
        <v>172344.06957278517</v>
      </c>
      <c r="D64" s="29">
        <v>177514.39165996874</v>
      </c>
      <c r="E64" s="29">
        <v>182839.82340976779</v>
      </c>
      <c r="F64" s="29">
        <v>188325.01811206082</v>
      </c>
      <c r="G64" s="29">
        <v>193974.76865542264</v>
      </c>
      <c r="H64" s="29">
        <v>199794.0117150853</v>
      </c>
      <c r="I64" s="29">
        <v>205787.83206653787</v>
      </c>
    </row>
    <row r="65" spans="1:15">
      <c r="A65" s="28" t="s">
        <v>444</v>
      </c>
      <c r="B65" s="28" t="s">
        <v>586</v>
      </c>
      <c r="C65" s="29">
        <v>232805.7387873347</v>
      </c>
      <c r="D65" s="29">
        <v>239789.91095095474</v>
      </c>
      <c r="E65" s="29">
        <v>246983.60827948339</v>
      </c>
      <c r="F65" s="29">
        <v>254393.11652786788</v>
      </c>
      <c r="G65" s="29">
        <v>262024.91002370391</v>
      </c>
      <c r="H65" s="29">
        <v>269885.65732441505</v>
      </c>
      <c r="I65" s="29">
        <v>277982.2270441475</v>
      </c>
    </row>
    <row r="66" spans="1:15">
      <c r="A66" s="28" t="s">
        <v>444</v>
      </c>
      <c r="B66" s="28" t="s">
        <v>587</v>
      </c>
      <c r="C66" s="29">
        <v>173911.06416346165</v>
      </c>
      <c r="D66" s="29">
        <v>179128.39608836549</v>
      </c>
      <c r="E66" s="29">
        <v>184502.24797101645</v>
      </c>
      <c r="F66" s="29">
        <v>190037.31541014696</v>
      </c>
      <c r="G66" s="29">
        <v>195738.43487245135</v>
      </c>
      <c r="H66" s="29">
        <v>201610.58791862489</v>
      </c>
      <c r="I66" s="29">
        <v>207658.90555618363</v>
      </c>
    </row>
    <row r="67" spans="1:15">
      <c r="A67" s="28" t="s">
        <v>444</v>
      </c>
      <c r="B67" s="28" t="s">
        <v>588</v>
      </c>
      <c r="C67" s="29">
        <v>196023.80270416386</v>
      </c>
      <c r="D67" s="29">
        <v>201904.51678528878</v>
      </c>
      <c r="E67" s="29">
        <v>207961.65228884746</v>
      </c>
      <c r="F67" s="29">
        <v>214200.50185751289</v>
      </c>
      <c r="G67" s="29">
        <v>220626.51691323827</v>
      </c>
      <c r="H67" s="29">
        <v>227245.31242063543</v>
      </c>
      <c r="I67" s="29">
        <v>234062.6717932545</v>
      </c>
    </row>
    <row r="68" spans="1:15">
      <c r="A68" s="30" t="s">
        <v>589</v>
      </c>
      <c r="B68" s="30"/>
      <c r="C68" s="31">
        <f>AVERAGE(C34:C67)</f>
        <v>215819.54425012099</v>
      </c>
      <c r="D68" s="31">
        <f t="shared" ref="D68:I68" si="1">AVERAGE(D34:D67)</f>
        <v>222294.1305776246</v>
      </c>
      <c r="E68" s="31">
        <f t="shared" si="1"/>
        <v>228962.95449495339</v>
      </c>
      <c r="F68" s="31">
        <f t="shared" si="1"/>
        <v>235831.84312980197</v>
      </c>
      <c r="G68" s="31">
        <f t="shared" si="1"/>
        <v>242906.79842369605</v>
      </c>
      <c r="H68" s="31">
        <f t="shared" si="1"/>
        <v>250194.00237640695</v>
      </c>
      <c r="I68" s="31">
        <f t="shared" si="1"/>
        <v>257699.82244769923</v>
      </c>
    </row>
    <row r="69" spans="1:15">
      <c r="A69" s="28" t="s">
        <v>590</v>
      </c>
      <c r="C69" s="29">
        <v>7337864.5045041135</v>
      </c>
      <c r="D69" s="29">
        <v>7558000.4396392368</v>
      </c>
      <c r="E69" s="29">
        <v>7784740.4528284157</v>
      </c>
      <c r="F69" s="29">
        <v>8018282.6664132671</v>
      </c>
      <c r="G69" s="29">
        <v>8258831.1464056652</v>
      </c>
      <c r="H69" s="29">
        <v>8506596.0807978362</v>
      </c>
      <c r="I69" s="29">
        <v>8761793.9632217735</v>
      </c>
    </row>
    <row r="70" spans="1:15">
      <c r="A70" s="28" t="s">
        <v>445</v>
      </c>
      <c r="B70" s="28" t="s">
        <v>591</v>
      </c>
      <c r="C70" s="29">
        <v>84223.94032164097</v>
      </c>
      <c r="D70" s="29">
        <v>86834.88247161184</v>
      </c>
      <c r="E70" s="29">
        <v>89526.763828231808</v>
      </c>
      <c r="F70" s="29">
        <v>92302.093506906996</v>
      </c>
      <c r="G70" s="29">
        <v>95163.458405621117</v>
      </c>
      <c r="H70" s="29">
        <v>98113.525616195373</v>
      </c>
      <c r="I70" s="29">
        <v>101155.04491029742</v>
      </c>
    </row>
    <row r="71" spans="1:15">
      <c r="A71" s="28" t="s">
        <v>445</v>
      </c>
      <c r="B71" s="28" t="s">
        <v>592</v>
      </c>
      <c r="C71" s="29">
        <v>234940.53229944958</v>
      </c>
      <c r="D71" s="29">
        <v>242223.68880073252</v>
      </c>
      <c r="E71" s="29">
        <v>249732.62315355524</v>
      </c>
      <c r="F71" s="29">
        <v>257474.33447131544</v>
      </c>
      <c r="G71" s="29">
        <v>265456.03883992624</v>
      </c>
      <c r="H71" s="29">
        <v>273685.17604396393</v>
      </c>
      <c r="I71" s="29">
        <v>282169.41650132684</v>
      </c>
    </row>
    <row r="72" spans="1:15">
      <c r="A72" s="28" t="s">
        <v>445</v>
      </c>
      <c r="B72" s="28" t="s">
        <v>593</v>
      </c>
      <c r="C72" s="29">
        <v>249563.19630508943</v>
      </c>
      <c r="D72" s="29">
        <v>257299.65539054721</v>
      </c>
      <c r="E72" s="29">
        <v>265275.94470765418</v>
      </c>
      <c r="F72" s="29">
        <v>273499.49899359146</v>
      </c>
      <c r="G72" s="29">
        <v>281977.98346239282</v>
      </c>
      <c r="H72" s="29">
        <v>290719.30094972701</v>
      </c>
      <c r="I72" s="29">
        <v>299731.59927916853</v>
      </c>
    </row>
    <row r="73" spans="1:15">
      <c r="A73" s="28" t="s">
        <v>445</v>
      </c>
      <c r="B73" s="28" t="s">
        <v>594</v>
      </c>
      <c r="C73" s="29">
        <v>149733.577198313</v>
      </c>
      <c r="D73" s="29">
        <v>154375.31809146071</v>
      </c>
      <c r="E73" s="29">
        <v>159160.95295229598</v>
      </c>
      <c r="F73" s="29">
        <v>164094.94249381716</v>
      </c>
      <c r="G73" s="29">
        <v>169181.88571112548</v>
      </c>
      <c r="H73" s="29">
        <v>174426.52416817038</v>
      </c>
      <c r="I73" s="29">
        <v>179833.74641738366</v>
      </c>
    </row>
    <row r="74" spans="1:15">
      <c r="A74" s="28" t="s">
        <v>445</v>
      </c>
      <c r="B74" s="28" t="s">
        <v>595</v>
      </c>
      <c r="C74" s="29">
        <v>303607.30625364452</v>
      </c>
      <c r="D74" s="29">
        <v>313019.13274750748</v>
      </c>
      <c r="E74" s="29">
        <v>322722.72586268024</v>
      </c>
      <c r="F74" s="29">
        <v>332727.13036442333</v>
      </c>
      <c r="G74" s="29">
        <v>343041.67140572047</v>
      </c>
      <c r="H74" s="29">
        <v>353675.96321929782</v>
      </c>
      <c r="I74" s="29">
        <v>364639.91807909607</v>
      </c>
    </row>
    <row r="75" spans="1:15">
      <c r="A75" s="28" t="s">
        <v>445</v>
      </c>
      <c r="B75" s="28" t="s">
        <v>596</v>
      </c>
      <c r="C75" s="29">
        <v>342676.3988470264</v>
      </c>
      <c r="D75" s="29">
        <v>353299.36721128423</v>
      </c>
      <c r="E75" s="29">
        <v>364251.64759483404</v>
      </c>
      <c r="F75" s="29">
        <v>375543.44867027388</v>
      </c>
      <c r="G75" s="29">
        <v>387185.29557905236</v>
      </c>
      <c r="H75" s="29">
        <v>399188.03974200296</v>
      </c>
      <c r="I75" s="29">
        <v>411562.86897400505</v>
      </c>
    </row>
    <row r="76" spans="1:15">
      <c r="A76" s="28" t="s">
        <v>445</v>
      </c>
      <c r="B76" s="28" t="s">
        <v>597</v>
      </c>
      <c r="C76" s="29">
        <v>155062.28328872161</v>
      </c>
      <c r="D76" s="29">
        <v>159869.21407067197</v>
      </c>
      <c r="E76" s="29">
        <v>164825.15970686279</v>
      </c>
      <c r="F76" s="29">
        <v>169934.73965777553</v>
      </c>
      <c r="G76" s="29">
        <v>175202.71658716656</v>
      </c>
      <c r="H76" s="29">
        <v>180634.00080136873</v>
      </c>
      <c r="I76" s="29">
        <v>186233.65482621116</v>
      </c>
    </row>
    <row r="77" spans="1:15">
      <c r="A77" s="33" t="s">
        <v>445</v>
      </c>
      <c r="B77" s="33" t="s">
        <v>455</v>
      </c>
      <c r="C77" s="34">
        <v>184185.05361320701</v>
      </c>
      <c r="D77" s="34">
        <v>189894.79027521642</v>
      </c>
      <c r="E77" s="34">
        <v>195781.52877374814</v>
      </c>
      <c r="F77" s="34">
        <v>201850.75616573435</v>
      </c>
      <c r="G77" s="34">
        <v>208108.1296068721</v>
      </c>
      <c r="H77" s="34">
        <v>214559.48162468514</v>
      </c>
      <c r="I77" s="34">
        <v>221210.82555505037</v>
      </c>
      <c r="K77" s="28">
        <v>3</v>
      </c>
      <c r="M77" s="28">
        <v>1</v>
      </c>
      <c r="N77" s="28">
        <v>1</v>
      </c>
      <c r="O77" s="28">
        <v>1</v>
      </c>
    </row>
    <row r="78" spans="1:15">
      <c r="A78" s="28" t="s">
        <v>445</v>
      </c>
      <c r="B78" s="28" t="s">
        <v>598</v>
      </c>
      <c r="C78" s="29">
        <v>154744.39928859906</v>
      </c>
      <c r="D78" s="29">
        <v>159541.47566654562</v>
      </c>
      <c r="E78" s="29">
        <v>164487.26141220855</v>
      </c>
      <c r="F78" s="29">
        <v>169586.36651598703</v>
      </c>
      <c r="G78" s="29">
        <v>174843.54387798262</v>
      </c>
      <c r="H78" s="29">
        <v>180263.69373820009</v>
      </c>
      <c r="I78" s="29">
        <v>185851.8682440843</v>
      </c>
    </row>
    <row r="79" spans="1:15">
      <c r="A79" s="33" t="s">
        <v>445</v>
      </c>
      <c r="B79" s="33" t="s">
        <v>456</v>
      </c>
      <c r="C79" s="34">
        <v>192797.28439564514</v>
      </c>
      <c r="D79" s="34">
        <v>198774.00021191014</v>
      </c>
      <c r="E79" s="34">
        <v>204935.99421847935</v>
      </c>
      <c r="F79" s="34">
        <v>211289.0100392522</v>
      </c>
      <c r="G79" s="34">
        <v>217838.96935046901</v>
      </c>
      <c r="H79" s="34">
        <v>224591.97740033353</v>
      </c>
      <c r="I79" s="34">
        <v>231554.32869974387</v>
      </c>
      <c r="K79" s="28">
        <v>5</v>
      </c>
      <c r="N79" s="28">
        <v>1</v>
      </c>
    </row>
    <row r="80" spans="1:15">
      <c r="A80" s="28" t="s">
        <v>445</v>
      </c>
      <c r="B80" s="28" t="s">
        <v>599</v>
      </c>
      <c r="C80" s="29">
        <v>246841.39434420029</v>
      </c>
      <c r="D80" s="29">
        <v>254493.4775688705</v>
      </c>
      <c r="E80" s="29">
        <v>262382.77537350549</v>
      </c>
      <c r="F80" s="29">
        <v>270516.64141008415</v>
      </c>
      <c r="G80" s="29">
        <v>278902.65729379677</v>
      </c>
      <c r="H80" s="29">
        <v>287548.63966990449</v>
      </c>
      <c r="I80" s="29">
        <v>296462.6474996715</v>
      </c>
    </row>
    <row r="81" spans="1:14">
      <c r="A81" s="28" t="s">
        <v>445</v>
      </c>
      <c r="B81" s="28" t="s">
        <v>600</v>
      </c>
      <c r="C81" s="29">
        <v>109029.10547177032</v>
      </c>
      <c r="D81" s="29">
        <v>112409.00774139521</v>
      </c>
      <c r="E81" s="29">
        <v>115893.68698137846</v>
      </c>
      <c r="F81" s="29">
        <v>119486.39127780119</v>
      </c>
      <c r="G81" s="29">
        <v>123190.46940741302</v>
      </c>
      <c r="H81" s="29">
        <v>127009.37395904283</v>
      </c>
      <c r="I81" s="29">
        <v>130946.66455177315</v>
      </c>
    </row>
    <row r="82" spans="1:14">
      <c r="A82" s="28" t="s">
        <v>445</v>
      </c>
      <c r="B82" s="28" t="s">
        <v>601</v>
      </c>
      <c r="C82" s="29">
        <v>197375.32465443894</v>
      </c>
      <c r="D82" s="29">
        <v>203493.95971872655</v>
      </c>
      <c r="E82" s="29">
        <v>209802.27247000707</v>
      </c>
      <c r="F82" s="29">
        <v>216306.14291657729</v>
      </c>
      <c r="G82" s="29">
        <v>223011.63334699118</v>
      </c>
      <c r="H82" s="29">
        <v>229924.99398074791</v>
      </c>
      <c r="I82" s="29">
        <v>237052.6687941511</v>
      </c>
    </row>
    <row r="83" spans="1:14">
      <c r="A83" s="33" t="s">
        <v>445</v>
      </c>
      <c r="B83" s="33" t="s">
        <v>457</v>
      </c>
      <c r="C83" s="34">
        <v>224288.22668891537</v>
      </c>
      <c r="D83" s="34">
        <v>231241.16171627174</v>
      </c>
      <c r="E83" s="34">
        <v>238409.63772947618</v>
      </c>
      <c r="F83" s="34">
        <v>245800.33649908993</v>
      </c>
      <c r="G83" s="34">
        <v>253420.14693056172</v>
      </c>
      <c r="H83" s="34">
        <v>261276.17148540914</v>
      </c>
      <c r="I83" s="34">
        <v>269375.73280145682</v>
      </c>
      <c r="K83" s="28">
        <v>4</v>
      </c>
      <c r="M83" s="28">
        <v>1</v>
      </c>
      <c r="N83" s="28">
        <v>1</v>
      </c>
    </row>
    <row r="84" spans="1:14">
      <c r="A84" s="28" t="s">
        <v>445</v>
      </c>
      <c r="B84" s="28" t="s">
        <v>602</v>
      </c>
      <c r="C84" s="29">
        <v>159281.58698512809</v>
      </c>
      <c r="D84" s="29">
        <v>164219.31618166706</v>
      </c>
      <c r="E84" s="29">
        <v>169310.11498329873</v>
      </c>
      <c r="F84" s="29">
        <v>174558.72854778098</v>
      </c>
      <c r="G84" s="29">
        <v>179970.04913276219</v>
      </c>
      <c r="H84" s="29">
        <v>185549.12065587781</v>
      </c>
      <c r="I84" s="29">
        <v>191301.14339621001</v>
      </c>
    </row>
    <row r="85" spans="1:14">
      <c r="A85" s="28" t="s">
        <v>445</v>
      </c>
      <c r="B85" s="28" t="s">
        <v>603</v>
      </c>
      <c r="C85" s="29">
        <v>114817.40288765743</v>
      </c>
      <c r="D85" s="29">
        <v>118376.74237717481</v>
      </c>
      <c r="E85" s="29">
        <v>122046.42139086724</v>
      </c>
      <c r="F85" s="29">
        <v>125829.86045398412</v>
      </c>
      <c r="G85" s="29">
        <v>129730.58612805762</v>
      </c>
      <c r="H85" s="29">
        <v>133752.23429802741</v>
      </c>
      <c r="I85" s="29">
        <v>137898.55356126625</v>
      </c>
    </row>
    <row r="86" spans="1:14">
      <c r="A86" s="28" t="s">
        <v>445</v>
      </c>
      <c r="B86" s="28" t="s">
        <v>604</v>
      </c>
      <c r="C86" s="29">
        <v>162319.99630356909</v>
      </c>
      <c r="D86" s="29">
        <v>167351.91618897973</v>
      </c>
      <c r="E86" s="29">
        <v>172539.8255908381</v>
      </c>
      <c r="F86" s="29">
        <v>177888.56018415408</v>
      </c>
      <c r="G86" s="29">
        <v>183403.10554986284</v>
      </c>
      <c r="H86" s="29">
        <v>189088.60182190858</v>
      </c>
      <c r="I86" s="29">
        <v>194950.34847838775</v>
      </c>
    </row>
    <row r="87" spans="1:14">
      <c r="A87" s="28" t="s">
        <v>445</v>
      </c>
      <c r="B87" s="28" t="s">
        <v>605</v>
      </c>
      <c r="C87" s="29">
        <v>191790.01340730485</v>
      </c>
      <c r="D87" s="29">
        <v>197735.50382293129</v>
      </c>
      <c r="E87" s="29">
        <v>203865.30444144216</v>
      </c>
      <c r="F87" s="29">
        <v>210185.12887912686</v>
      </c>
      <c r="G87" s="29">
        <v>216700.86787437979</v>
      </c>
      <c r="H87" s="29">
        <v>223418.59477848557</v>
      </c>
      <c r="I87" s="29">
        <v>230344.57121661861</v>
      </c>
    </row>
    <row r="88" spans="1:14">
      <c r="A88" s="28" t="s">
        <v>445</v>
      </c>
      <c r="B88" s="28" t="s">
        <v>606</v>
      </c>
      <c r="C88" s="29">
        <v>338569.43969684793</v>
      </c>
      <c r="D88" s="29">
        <v>349065.09232745023</v>
      </c>
      <c r="E88" s="29">
        <v>359886.1101896012</v>
      </c>
      <c r="F88" s="29">
        <v>371042.57960547885</v>
      </c>
      <c r="G88" s="29">
        <v>382544.89957324869</v>
      </c>
      <c r="H88" s="29">
        <v>394403.79146001942</v>
      </c>
      <c r="I88" s="29">
        <v>406630.30899528001</v>
      </c>
    </row>
    <row r="89" spans="1:14">
      <c r="A89" s="28" t="s">
        <v>445</v>
      </c>
      <c r="B89" s="28" t="s">
        <v>607</v>
      </c>
      <c r="C89" s="29">
        <v>127379.56578406881</v>
      </c>
      <c r="D89" s="29">
        <v>131328.33232337495</v>
      </c>
      <c r="E89" s="29">
        <v>135399.51062539959</v>
      </c>
      <c r="F89" s="29">
        <v>139596.89545478698</v>
      </c>
      <c r="G89" s="29">
        <v>143924.39921388536</v>
      </c>
      <c r="H89" s="29">
        <v>148386.0555895158</v>
      </c>
      <c r="I89" s="29">
        <v>152986.02331279078</v>
      </c>
    </row>
    <row r="90" spans="1:14">
      <c r="A90" s="28" t="s">
        <v>445</v>
      </c>
      <c r="B90" s="28" t="s">
        <v>608</v>
      </c>
      <c r="C90" s="29">
        <v>211344.34766384281</v>
      </c>
      <c r="D90" s="29">
        <v>217896.02244142193</v>
      </c>
      <c r="E90" s="29">
        <v>224650.79913710602</v>
      </c>
      <c r="F90" s="29">
        <v>231614.97391035632</v>
      </c>
      <c r="G90" s="29">
        <v>238795.03810157737</v>
      </c>
      <c r="H90" s="29">
        <v>246197.68428272626</v>
      </c>
      <c r="I90" s="29">
        <v>253829.81249549077</v>
      </c>
    </row>
    <row r="91" spans="1:14">
      <c r="A91" s="30" t="s">
        <v>609</v>
      </c>
      <c r="B91" s="30"/>
      <c r="C91" s="31">
        <f>AVERAGE(C70:C90)</f>
        <v>196884.30360471812</v>
      </c>
      <c r="D91" s="31">
        <f t="shared" ref="D91:I91" si="2">AVERAGE(D70:D90)</f>
        <v>202987.71701646442</v>
      </c>
      <c r="E91" s="31">
        <f t="shared" si="2"/>
        <v>209280.33624397483</v>
      </c>
      <c r="F91" s="31">
        <f t="shared" si="2"/>
        <v>215768.02666753795</v>
      </c>
      <c r="G91" s="31">
        <f t="shared" si="2"/>
        <v>222456.83549423161</v>
      </c>
      <c r="H91" s="31">
        <f t="shared" si="2"/>
        <v>229352.99739455289</v>
      </c>
      <c r="I91" s="31">
        <f t="shared" si="2"/>
        <v>236462.94031378397</v>
      </c>
    </row>
    <row r="92" spans="1:14">
      <c r="A92" s="28" t="s">
        <v>610</v>
      </c>
      <c r="C92" s="29">
        <v>4134570.3756990805</v>
      </c>
      <c r="D92" s="29">
        <v>4262742.0573457526</v>
      </c>
      <c r="E92" s="29">
        <v>4394887.0611234717</v>
      </c>
      <c r="F92" s="29">
        <v>4531128.5600182973</v>
      </c>
      <c r="G92" s="29">
        <v>4671593.5453788638</v>
      </c>
      <c r="H92" s="29">
        <v>4816412.9452856109</v>
      </c>
      <c r="I92" s="29">
        <v>4965721.7465894632</v>
      </c>
    </row>
    <row r="93" spans="1:14">
      <c r="A93" s="28" t="s">
        <v>446</v>
      </c>
      <c r="B93" s="28" t="s">
        <v>611</v>
      </c>
      <c r="C93" s="29">
        <v>183054.93216362808</v>
      </c>
      <c r="D93" s="29">
        <v>188912.68999286418</v>
      </c>
      <c r="E93" s="29">
        <v>194957.89607263583</v>
      </c>
      <c r="F93" s="29">
        <v>201196.54874696018</v>
      </c>
      <c r="G93" s="29">
        <v>207634.83830686292</v>
      </c>
      <c r="H93" s="29">
        <v>214279.15313268252</v>
      </c>
      <c r="I93" s="29">
        <v>221136.08603292838</v>
      </c>
    </row>
    <row r="94" spans="1:14">
      <c r="A94" s="33" t="s">
        <v>446</v>
      </c>
      <c r="B94" s="33" t="s">
        <v>458</v>
      </c>
      <c r="C94" s="34">
        <v>240468.66809138953</v>
      </c>
      <c r="D94" s="34">
        <v>248163.66547031398</v>
      </c>
      <c r="E94" s="34">
        <v>256104.90276536404</v>
      </c>
      <c r="F94" s="34">
        <v>264300.2596538557</v>
      </c>
      <c r="G94" s="34">
        <v>272757.86796277907</v>
      </c>
      <c r="H94" s="34">
        <v>281486.11973758799</v>
      </c>
      <c r="I94" s="34">
        <v>290493.67556919082</v>
      </c>
      <c r="K94" s="28">
        <v>7</v>
      </c>
    </row>
    <row r="95" spans="1:14">
      <c r="A95" s="28" t="s">
        <v>446</v>
      </c>
      <c r="B95" s="28" t="s">
        <v>612</v>
      </c>
      <c r="C95" s="29">
        <v>229808.04700685322</v>
      </c>
      <c r="D95" s="29">
        <v>237161.90451107253</v>
      </c>
      <c r="E95" s="29">
        <v>244751.08545542686</v>
      </c>
      <c r="F95" s="29">
        <v>252583.12019000051</v>
      </c>
      <c r="G95" s="29">
        <v>260665.78003608054</v>
      </c>
      <c r="H95" s="29">
        <v>269007.0849972351</v>
      </c>
      <c r="I95" s="29">
        <v>277615.3117171466</v>
      </c>
    </row>
    <row r="96" spans="1:14">
      <c r="A96" s="28" t="s">
        <v>446</v>
      </c>
      <c r="B96" s="28" t="s">
        <v>613</v>
      </c>
      <c r="C96" s="29">
        <v>272283.27564369619</v>
      </c>
      <c r="D96" s="29">
        <v>280996.34046429448</v>
      </c>
      <c r="E96" s="29">
        <v>289988.22335915192</v>
      </c>
      <c r="F96" s="29">
        <v>299267.8465066448</v>
      </c>
      <c r="G96" s="29">
        <v>308844.41759485746</v>
      </c>
      <c r="H96" s="29">
        <v>318727.43895789288</v>
      </c>
      <c r="I96" s="29">
        <v>328926.71700454544</v>
      </c>
    </row>
    <row r="97" spans="1:14">
      <c r="A97" s="33" t="s">
        <v>446</v>
      </c>
      <c r="B97" s="33" t="s">
        <v>459</v>
      </c>
      <c r="C97" s="34">
        <v>331831.45163653675</v>
      </c>
      <c r="D97" s="34">
        <v>342450.05808890593</v>
      </c>
      <c r="E97" s="34">
        <v>353408.4599477509</v>
      </c>
      <c r="F97" s="34">
        <v>364717.53066607891</v>
      </c>
      <c r="G97" s="34">
        <v>376388.49164739344</v>
      </c>
      <c r="H97" s="34">
        <v>388432.92338011001</v>
      </c>
      <c r="I97" s="34">
        <v>400862.77692827355</v>
      </c>
      <c r="K97" s="28">
        <v>7</v>
      </c>
      <c r="L97" s="28">
        <v>1</v>
      </c>
      <c r="N97" s="28">
        <v>1</v>
      </c>
    </row>
    <row r="98" spans="1:14">
      <c r="A98" s="28" t="s">
        <v>446</v>
      </c>
      <c r="B98" s="28" t="s">
        <v>614</v>
      </c>
      <c r="C98" s="29">
        <v>263156.260681869</v>
      </c>
      <c r="D98" s="29">
        <v>271577.26102368883</v>
      </c>
      <c r="E98" s="29">
        <v>280267.73337644688</v>
      </c>
      <c r="F98" s="29">
        <v>289236.30084449321</v>
      </c>
      <c r="G98" s="29">
        <v>298491.862471517</v>
      </c>
      <c r="H98" s="29">
        <v>308043.60207060556</v>
      </c>
      <c r="I98" s="29">
        <v>317900.99733686494</v>
      </c>
    </row>
    <row r="99" spans="1:14">
      <c r="A99" s="28" t="s">
        <v>446</v>
      </c>
      <c r="B99" s="28" t="s">
        <v>615</v>
      </c>
      <c r="C99" s="29">
        <v>492969.45401799312</v>
      </c>
      <c r="D99" s="29">
        <v>508744.47654656891</v>
      </c>
      <c r="E99" s="29">
        <v>525024.29979605915</v>
      </c>
      <c r="F99" s="29">
        <v>541825.07738953305</v>
      </c>
      <c r="G99" s="29">
        <v>559163.47986599815</v>
      </c>
      <c r="H99" s="29">
        <v>577056.71122171008</v>
      </c>
      <c r="I99" s="29">
        <v>595522.52598080481</v>
      </c>
    </row>
    <row r="100" spans="1:14">
      <c r="A100" s="28" t="s">
        <v>446</v>
      </c>
      <c r="B100" s="28" t="s">
        <v>616</v>
      </c>
      <c r="C100" s="29">
        <v>362001.80698681151</v>
      </c>
      <c r="D100" s="29">
        <v>373585.86481038947</v>
      </c>
      <c r="E100" s="29">
        <v>385540.61248432193</v>
      </c>
      <c r="F100" s="29">
        <v>397877.91208382021</v>
      </c>
      <c r="G100" s="29">
        <v>410610.00527050247</v>
      </c>
      <c r="H100" s="29">
        <v>423749.52543915855</v>
      </c>
      <c r="I100" s="29">
        <v>437309.5102532116</v>
      </c>
    </row>
    <row r="101" spans="1:14">
      <c r="A101" s="28" t="s">
        <v>446</v>
      </c>
      <c r="B101" s="28" t="s">
        <v>617</v>
      </c>
      <c r="C101" s="29">
        <v>271278.45485356561</v>
      </c>
      <c r="D101" s="29">
        <v>279959.3654088797</v>
      </c>
      <c r="E101" s="29">
        <v>288918.06510196388</v>
      </c>
      <c r="F101" s="29">
        <v>298163.4431852267</v>
      </c>
      <c r="G101" s="29">
        <v>307704.67336715397</v>
      </c>
      <c r="H101" s="29">
        <v>317551.2229149029</v>
      </c>
      <c r="I101" s="29">
        <v>327712.86204817978</v>
      </c>
    </row>
    <row r="102" spans="1:14">
      <c r="A102" s="28" t="s">
        <v>446</v>
      </c>
      <c r="B102" s="28" t="s">
        <v>618</v>
      </c>
      <c r="C102" s="29">
        <v>375553.37853923975</v>
      </c>
      <c r="D102" s="29">
        <v>387571.08665249543</v>
      </c>
      <c r="E102" s="29">
        <v>399973.36142537527</v>
      </c>
      <c r="F102" s="29">
        <v>412772.50899098726</v>
      </c>
      <c r="G102" s="29">
        <v>425981.22927869885</v>
      </c>
      <c r="H102" s="29">
        <v>439612.62861561723</v>
      </c>
      <c r="I102" s="29">
        <v>453680.232731317</v>
      </c>
    </row>
    <row r="103" spans="1:14">
      <c r="A103" s="33" t="s">
        <v>446</v>
      </c>
      <c r="B103" s="33" t="s">
        <v>460</v>
      </c>
      <c r="C103" s="34">
        <v>174523.60481490009</v>
      </c>
      <c r="D103" s="34">
        <v>180108.36016897688</v>
      </c>
      <c r="E103" s="34">
        <v>185871.82769438415</v>
      </c>
      <c r="F103" s="34">
        <v>191819.72618060446</v>
      </c>
      <c r="G103" s="34">
        <v>197957.9574183838</v>
      </c>
      <c r="H103" s="34">
        <v>204292.61205577207</v>
      </c>
      <c r="I103" s="34">
        <v>210829.97564155678</v>
      </c>
      <c r="K103" s="28">
        <v>6</v>
      </c>
    </row>
    <row r="104" spans="1:14">
      <c r="A104" s="28" t="s">
        <v>446</v>
      </c>
      <c r="B104" s="28" t="s">
        <v>619</v>
      </c>
      <c r="C104" s="29">
        <v>276844.2099599744</v>
      </c>
      <c r="D104" s="29">
        <v>285703.22467869357</v>
      </c>
      <c r="E104" s="29">
        <v>294845.72786841175</v>
      </c>
      <c r="F104" s="29">
        <v>304280.7911602009</v>
      </c>
      <c r="G104" s="29">
        <v>314017.77647732734</v>
      </c>
      <c r="H104" s="29">
        <v>324066.3453246018</v>
      </c>
      <c r="I104" s="29">
        <v>334436.46837498905</v>
      </c>
    </row>
    <row r="105" spans="1:14">
      <c r="A105" s="28" t="s">
        <v>446</v>
      </c>
      <c r="B105" s="28" t="s">
        <v>620</v>
      </c>
      <c r="C105" s="29">
        <v>342241.18916911987</v>
      </c>
      <c r="D105" s="29">
        <v>353192.90722253168</v>
      </c>
      <c r="E105" s="29">
        <v>364495.0802536527</v>
      </c>
      <c r="F105" s="29">
        <v>376158.92282176961</v>
      </c>
      <c r="G105" s="29">
        <v>388196.00835206622</v>
      </c>
      <c r="H105" s="29">
        <v>400618.28061933233</v>
      </c>
      <c r="I105" s="29">
        <v>413438.06559915096</v>
      </c>
    </row>
    <row r="106" spans="1:14">
      <c r="A106" s="28" t="s">
        <v>446</v>
      </c>
      <c r="B106" s="28" t="s">
        <v>621</v>
      </c>
      <c r="C106" s="29">
        <v>378045.48848864197</v>
      </c>
      <c r="D106" s="29">
        <v>390142.94412027852</v>
      </c>
      <c r="E106" s="29">
        <v>402627.51833212742</v>
      </c>
      <c r="F106" s="29">
        <v>415511.59891875548</v>
      </c>
      <c r="G106" s="29">
        <v>428807.97008415568</v>
      </c>
      <c r="H106" s="29">
        <v>442529.82512684865</v>
      </c>
      <c r="I106" s="29">
        <v>456690.77953090781</v>
      </c>
    </row>
    <row r="107" spans="1:14">
      <c r="A107" s="30" t="s">
        <v>622</v>
      </c>
      <c r="B107" s="30"/>
      <c r="C107" s="31">
        <f>AVERAGE(C93:C106)</f>
        <v>299575.73014672997</v>
      </c>
      <c r="D107" s="31">
        <f t="shared" ref="D107:I107" si="3">AVERAGE(D93:D106)</f>
        <v>309162.15351142531</v>
      </c>
      <c r="E107" s="31">
        <f t="shared" si="3"/>
        <v>319055.34242379089</v>
      </c>
      <c r="F107" s="31">
        <f t="shared" si="3"/>
        <v>329265.11338135216</v>
      </c>
      <c r="G107" s="31">
        <f t="shared" si="3"/>
        <v>339801.59700955555</v>
      </c>
      <c r="H107" s="31">
        <f t="shared" si="3"/>
        <v>350675.24811386131</v>
      </c>
      <c r="I107" s="31">
        <f t="shared" si="3"/>
        <v>361896.8560535048</v>
      </c>
    </row>
    <row r="108" spans="1:14">
      <c r="A108" s="28" t="s">
        <v>623</v>
      </c>
      <c r="C108" s="29">
        <v>4194060.2220542193</v>
      </c>
      <c r="D108" s="29">
        <v>4328270.1491599539</v>
      </c>
      <c r="E108" s="29">
        <v>4466774.7939330721</v>
      </c>
      <c r="F108" s="29">
        <v>4609711.58733893</v>
      </c>
      <c r="G108" s="29">
        <v>4757222.358133778</v>
      </c>
      <c r="H108" s="29">
        <v>4909453.4735940583</v>
      </c>
      <c r="I108" s="29">
        <v>5066555.9847490676</v>
      </c>
    </row>
    <row r="109" spans="1:14">
      <c r="A109" s="28" t="s">
        <v>447</v>
      </c>
      <c r="B109" s="28" t="s">
        <v>624</v>
      </c>
      <c r="E109" s="97">
        <v>173201.6</v>
      </c>
    </row>
    <row r="110" spans="1:14">
      <c r="A110" s="28" t="s">
        <v>447</v>
      </c>
      <c r="B110" s="28" t="s">
        <v>625</v>
      </c>
      <c r="E110" s="97">
        <v>135896.80000000002</v>
      </c>
    </row>
    <row r="111" spans="1:14">
      <c r="A111" s="28" t="s">
        <v>447</v>
      </c>
      <c r="B111" s="28" t="s">
        <v>626</v>
      </c>
      <c r="E111" s="97">
        <v>108659.2</v>
      </c>
    </row>
    <row r="112" spans="1:14">
      <c r="A112" s="28" t="s">
        <v>447</v>
      </c>
      <c r="B112" s="33" t="s">
        <v>463</v>
      </c>
      <c r="C112" s="33"/>
      <c r="D112" s="33"/>
      <c r="E112" s="98">
        <v>169405.6</v>
      </c>
    </row>
    <row r="113" spans="1:5">
      <c r="A113" s="28" t="s">
        <v>447</v>
      </c>
      <c r="B113" s="28" t="s">
        <v>627</v>
      </c>
      <c r="E113" s="97">
        <v>374088</v>
      </c>
    </row>
    <row r="114" spans="1:5">
      <c r="A114" s="28" t="s">
        <v>447</v>
      </c>
      <c r="B114" s="28" t="s">
        <v>628</v>
      </c>
      <c r="E114" s="97">
        <v>192951.2</v>
      </c>
    </row>
    <row r="115" spans="1:5">
      <c r="A115" s="28" t="s">
        <v>447</v>
      </c>
      <c r="B115" s="28" t="s">
        <v>629</v>
      </c>
      <c r="E115" s="97">
        <v>160804.80000000002</v>
      </c>
    </row>
    <row r="116" spans="1:5">
      <c r="A116" s="150" t="s">
        <v>447</v>
      </c>
      <c r="B116" s="150" t="s">
        <v>464</v>
      </c>
      <c r="C116" s="150"/>
      <c r="D116" s="150"/>
      <c r="E116" s="151">
        <v>128242.40000000001</v>
      </c>
    </row>
    <row r="117" spans="1:5">
      <c r="A117" s="28" t="s">
        <v>447</v>
      </c>
      <c r="B117" s="28" t="s">
        <v>630</v>
      </c>
      <c r="E117" s="97">
        <v>287996.79999999999</v>
      </c>
    </row>
    <row r="118" spans="1:5">
      <c r="A118" s="28" t="s">
        <v>447</v>
      </c>
      <c r="B118" s="28" t="s">
        <v>631</v>
      </c>
      <c r="E118" s="97">
        <v>130717.6</v>
      </c>
    </row>
    <row r="119" spans="1:5">
      <c r="A119" s="28" t="s">
        <v>447</v>
      </c>
      <c r="B119" s="33" t="s">
        <v>461</v>
      </c>
      <c r="C119" s="33"/>
      <c r="D119" s="33"/>
      <c r="E119" s="98">
        <v>75566.400000000009</v>
      </c>
    </row>
    <row r="120" spans="1:5">
      <c r="A120" s="150" t="s">
        <v>447</v>
      </c>
      <c r="B120" s="150" t="s">
        <v>465</v>
      </c>
      <c r="C120" s="150"/>
      <c r="D120" s="150"/>
      <c r="E120" s="151">
        <v>108420</v>
      </c>
    </row>
    <row r="121" spans="1:5">
      <c r="A121" s="28" t="s">
        <v>447</v>
      </c>
      <c r="B121" s="28" t="s">
        <v>632</v>
      </c>
      <c r="E121" s="97">
        <v>186700.80000000002</v>
      </c>
    </row>
    <row r="122" spans="1:5">
      <c r="A122" s="28" t="s">
        <v>447</v>
      </c>
      <c r="B122" s="28" t="s">
        <v>633</v>
      </c>
      <c r="E122" s="97">
        <v>253812</v>
      </c>
    </row>
    <row r="123" spans="1:5">
      <c r="A123" s="150" t="s">
        <v>447</v>
      </c>
      <c r="B123" s="150" t="s">
        <v>634</v>
      </c>
      <c r="C123" s="150"/>
      <c r="D123" s="150"/>
      <c r="E123" s="151">
        <v>96220.800000000003</v>
      </c>
    </row>
    <row r="124" spans="1:5">
      <c r="A124" s="28" t="s">
        <v>447</v>
      </c>
      <c r="B124" s="33" t="s">
        <v>462</v>
      </c>
      <c r="C124" s="33"/>
      <c r="D124" s="33"/>
      <c r="E124" s="98">
        <v>156031.20000000001</v>
      </c>
    </row>
    <row r="125" spans="1:5">
      <c r="A125" s="28" t="s">
        <v>447</v>
      </c>
      <c r="B125" s="28" t="s">
        <v>635</v>
      </c>
      <c r="E125" s="97">
        <v>137196.80000000002</v>
      </c>
    </row>
    <row r="126" spans="1:5">
      <c r="A126" s="30" t="s">
        <v>636</v>
      </c>
      <c r="B126" s="30"/>
      <c r="C126" s="30"/>
      <c r="D126" s="30"/>
      <c r="E126" s="99">
        <f>AVERAGE(E109:E125)</f>
        <v>169171.29411764705</v>
      </c>
    </row>
    <row r="127" spans="1:5">
      <c r="A127" s="30" t="s">
        <v>637</v>
      </c>
      <c r="B127" s="30"/>
      <c r="C127" s="30"/>
      <c r="D127" s="30"/>
      <c r="E127" s="99">
        <f>SUM(E109:E125)</f>
        <v>2875912</v>
      </c>
    </row>
    <row r="128" spans="1:5">
      <c r="A128" s="28" t="s">
        <v>248</v>
      </c>
      <c r="B128" s="28" t="s">
        <v>638</v>
      </c>
      <c r="E128" s="97">
        <v>123354.40000000001</v>
      </c>
    </row>
    <row r="129" spans="1:5">
      <c r="A129" s="150" t="s">
        <v>248</v>
      </c>
      <c r="B129" s="150" t="s">
        <v>467</v>
      </c>
      <c r="C129" s="150"/>
      <c r="D129" s="150"/>
      <c r="E129" s="151">
        <v>176664.80000000002</v>
      </c>
    </row>
    <row r="130" spans="1:5">
      <c r="A130" s="28" t="s">
        <v>248</v>
      </c>
      <c r="B130" s="28" t="s">
        <v>639</v>
      </c>
      <c r="E130" s="97">
        <v>332976.8</v>
      </c>
    </row>
    <row r="131" spans="1:5">
      <c r="A131" s="28" t="s">
        <v>248</v>
      </c>
      <c r="B131" s="28" t="s">
        <v>640</v>
      </c>
      <c r="E131" s="97">
        <v>97479.2</v>
      </c>
    </row>
    <row r="132" spans="1:5">
      <c r="A132" s="28" t="s">
        <v>248</v>
      </c>
      <c r="B132" s="28" t="s">
        <v>641</v>
      </c>
      <c r="E132" s="97">
        <v>216663.2</v>
      </c>
    </row>
    <row r="133" spans="1:5">
      <c r="A133" s="150" t="s">
        <v>248</v>
      </c>
      <c r="B133" s="150" t="s">
        <v>468</v>
      </c>
      <c r="C133" s="150"/>
      <c r="D133" s="150"/>
      <c r="E133" s="151">
        <v>81775.199999999997</v>
      </c>
    </row>
    <row r="134" spans="1:5">
      <c r="A134" s="150" t="s">
        <v>248</v>
      </c>
      <c r="B134" s="150" t="s">
        <v>642</v>
      </c>
      <c r="C134" s="150"/>
      <c r="D134" s="150"/>
      <c r="E134" s="151">
        <v>287466.40000000002</v>
      </c>
    </row>
    <row r="135" spans="1:5">
      <c r="A135" s="28" t="s">
        <v>248</v>
      </c>
      <c r="B135" s="28" t="s">
        <v>643</v>
      </c>
      <c r="E135" s="97">
        <v>129490.40000000001</v>
      </c>
    </row>
    <row r="136" spans="1:5">
      <c r="A136" s="28" t="s">
        <v>248</v>
      </c>
      <c r="B136" s="28" t="s">
        <v>644</v>
      </c>
      <c r="E136" s="97">
        <v>186492.80000000002</v>
      </c>
    </row>
    <row r="137" spans="1:5">
      <c r="A137" s="28" t="s">
        <v>248</v>
      </c>
      <c r="B137" s="28" t="s">
        <v>645</v>
      </c>
      <c r="E137" s="97">
        <v>118331.2</v>
      </c>
    </row>
    <row r="138" spans="1:5">
      <c r="A138" s="28" t="s">
        <v>248</v>
      </c>
      <c r="B138" s="28" t="s">
        <v>646</v>
      </c>
      <c r="E138" s="97">
        <v>340932.8</v>
      </c>
    </row>
    <row r="139" spans="1:5">
      <c r="A139" s="28" t="s">
        <v>248</v>
      </c>
      <c r="B139" s="28" t="s">
        <v>647</v>
      </c>
      <c r="E139" s="97">
        <v>148834.4</v>
      </c>
    </row>
    <row r="140" spans="1:5">
      <c r="A140" s="28" t="s">
        <v>248</v>
      </c>
      <c r="B140" s="28" t="s">
        <v>648</v>
      </c>
      <c r="E140" s="97">
        <v>257774.40000000002</v>
      </c>
    </row>
    <row r="141" spans="1:5">
      <c r="A141" s="28" t="s">
        <v>248</v>
      </c>
      <c r="B141" s="28" t="s">
        <v>649</v>
      </c>
      <c r="E141" s="97">
        <v>110936.8</v>
      </c>
    </row>
    <row r="142" spans="1:5">
      <c r="A142" s="28" t="s">
        <v>248</v>
      </c>
      <c r="B142" s="28" t="s">
        <v>650</v>
      </c>
      <c r="E142" s="97">
        <v>74994.400000000009</v>
      </c>
    </row>
    <row r="143" spans="1:5">
      <c r="A143" s="28" t="s">
        <v>248</v>
      </c>
      <c r="B143" s="28" t="s">
        <v>651</v>
      </c>
      <c r="E143" s="97">
        <v>193939.20000000001</v>
      </c>
    </row>
    <row r="144" spans="1:5">
      <c r="A144" s="28" t="s">
        <v>248</v>
      </c>
      <c r="B144" s="28" t="s">
        <v>652</v>
      </c>
      <c r="E144" s="97">
        <v>250660.80000000002</v>
      </c>
    </row>
    <row r="145" spans="1:5">
      <c r="A145" s="28" t="s">
        <v>248</v>
      </c>
      <c r="B145" s="28" t="s">
        <v>653</v>
      </c>
      <c r="E145" s="97">
        <v>69898.400000000009</v>
      </c>
    </row>
    <row r="146" spans="1:5">
      <c r="A146" s="28" t="s">
        <v>248</v>
      </c>
      <c r="B146" s="28" t="s">
        <v>654</v>
      </c>
      <c r="E146" s="97">
        <v>127712</v>
      </c>
    </row>
    <row r="147" spans="1:5">
      <c r="A147" s="28" t="s">
        <v>248</v>
      </c>
      <c r="B147" s="28" t="s">
        <v>655</v>
      </c>
      <c r="E147" s="97">
        <v>172900</v>
      </c>
    </row>
    <row r="148" spans="1:5">
      <c r="A148" s="28" t="s">
        <v>248</v>
      </c>
      <c r="B148" s="28" t="s">
        <v>656</v>
      </c>
      <c r="E148" s="97">
        <v>665683.20000000007</v>
      </c>
    </row>
    <row r="149" spans="1:5">
      <c r="A149" s="28" t="s">
        <v>248</v>
      </c>
      <c r="B149" s="28" t="s">
        <v>657</v>
      </c>
      <c r="E149" s="97">
        <v>159525.6</v>
      </c>
    </row>
    <row r="150" spans="1:5">
      <c r="A150" s="28" t="s">
        <v>248</v>
      </c>
      <c r="B150" s="28" t="s">
        <v>658</v>
      </c>
      <c r="E150" s="97">
        <v>143780</v>
      </c>
    </row>
    <row r="151" spans="1:5">
      <c r="A151" s="28" t="s">
        <v>248</v>
      </c>
      <c r="B151" s="28" t="s">
        <v>659</v>
      </c>
      <c r="E151" s="97">
        <v>135397.6</v>
      </c>
    </row>
    <row r="152" spans="1:5">
      <c r="A152" s="28" t="s">
        <v>248</v>
      </c>
      <c r="B152" s="28" t="s">
        <v>660</v>
      </c>
      <c r="E152" s="97">
        <v>291532.79999999999</v>
      </c>
    </row>
    <row r="153" spans="1:5">
      <c r="A153" s="28" t="s">
        <v>248</v>
      </c>
      <c r="B153" s="28" t="s">
        <v>661</v>
      </c>
      <c r="E153" s="97">
        <v>122127.2</v>
      </c>
    </row>
    <row r="154" spans="1:5">
      <c r="A154" s="28" t="s">
        <v>248</v>
      </c>
      <c r="B154" s="28" t="s">
        <v>662</v>
      </c>
      <c r="E154" s="97">
        <v>124488</v>
      </c>
    </row>
    <row r="155" spans="1:5">
      <c r="A155" s="30" t="s">
        <v>663</v>
      </c>
      <c r="B155" s="30"/>
      <c r="C155" s="30"/>
      <c r="D155" s="30"/>
      <c r="E155" s="99">
        <f>AVERAGE(E128:E154)</f>
        <v>190437.48148148146</v>
      </c>
    </row>
    <row r="156" spans="1:5">
      <c r="A156" s="30" t="s">
        <v>664</v>
      </c>
      <c r="B156" s="30"/>
      <c r="C156" s="30"/>
      <c r="D156" s="30"/>
      <c r="E156" s="99">
        <v>5141760</v>
      </c>
    </row>
  </sheetData>
  <mergeCells count="2">
    <mergeCell ref="K2:P2"/>
    <mergeCell ref="K3:P3"/>
  </mergeCells>
  <pageMargins left="0.7" right="0.7" top="0.75" bottom="0.75" header="0.3" footer="0.3"/>
  <pageSetup orientation="portrait" horizontalDpi="4294967292" verticalDpi="4294967292"/>
  <headerFooter>
    <oddHeader>&amp;C&amp;"Calibri"&amp;12&amp;K008000 UNCLASSIFIED&amp;1#_x000D_</oddHead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79998168889431442"/>
  </sheetPr>
  <dimension ref="A1:G824"/>
  <sheetViews>
    <sheetView topLeftCell="A363" zoomScale="125" zoomScaleNormal="125" zoomScalePageLayoutView="125" workbookViewId="0">
      <selection activeCell="F152" sqref="F152"/>
    </sheetView>
  </sheetViews>
  <sheetFormatPr defaultColWidth="11" defaultRowHeight="15.6"/>
  <cols>
    <col min="1" max="1" width="48.34765625" customWidth="1"/>
    <col min="2" max="2" width="22" bestFit="1" customWidth="1"/>
    <col min="5" max="5" width="13.84765625" customWidth="1"/>
    <col min="6" max="6" width="11.5" bestFit="1" customWidth="1"/>
  </cols>
  <sheetData>
    <row r="1" spans="1:6">
      <c r="A1" s="922" t="s">
        <v>665</v>
      </c>
      <c r="B1" s="922" t="s">
        <v>666</v>
      </c>
      <c r="C1" s="923" t="s">
        <v>41</v>
      </c>
      <c r="D1" s="923"/>
      <c r="E1" s="923"/>
      <c r="F1" s="923"/>
    </row>
    <row r="2" spans="1:6" ht="38.1" customHeight="1">
      <c r="A2" s="922"/>
      <c r="B2" s="922"/>
      <c r="C2" s="924" t="s">
        <v>667</v>
      </c>
      <c r="D2" s="926" t="s">
        <v>668</v>
      </c>
      <c r="E2" s="926" t="s">
        <v>669</v>
      </c>
      <c r="F2" s="927" t="s">
        <v>670</v>
      </c>
    </row>
    <row r="3" spans="1:6">
      <c r="A3" s="922"/>
      <c r="B3" s="922"/>
      <c r="C3" s="925"/>
      <c r="D3" s="926"/>
      <c r="E3" s="926"/>
      <c r="F3" s="927"/>
    </row>
    <row r="4" spans="1:6" ht="16.8">
      <c r="A4" s="9" t="s">
        <v>671</v>
      </c>
      <c r="B4" s="10" t="s">
        <v>672</v>
      </c>
      <c r="C4" s="11">
        <v>2338487</v>
      </c>
      <c r="D4" s="11">
        <v>2845380</v>
      </c>
      <c r="E4" s="11">
        <v>3256600</v>
      </c>
    </row>
    <row r="5" spans="1:6" ht="16.8">
      <c r="A5" s="6" t="s">
        <v>673</v>
      </c>
      <c r="B5" s="7" t="s">
        <v>674</v>
      </c>
      <c r="C5" s="8">
        <v>86331</v>
      </c>
      <c r="D5" s="8">
        <v>104310.5</v>
      </c>
      <c r="E5" s="8">
        <v>122290</v>
      </c>
      <c r="F5" s="8"/>
    </row>
    <row r="6" spans="1:6" ht="16.8">
      <c r="A6" s="6" t="s">
        <v>675</v>
      </c>
      <c r="B6" s="7" t="s">
        <v>674</v>
      </c>
      <c r="C6" s="8">
        <v>413852</v>
      </c>
      <c r="D6" s="8">
        <v>451526</v>
      </c>
      <c r="E6" s="8">
        <v>489200</v>
      </c>
      <c r="F6" s="8"/>
    </row>
    <row r="7" spans="1:6" ht="16.8">
      <c r="A7" s="6" t="s">
        <v>676</v>
      </c>
      <c r="B7" s="7" t="s">
        <v>674</v>
      </c>
      <c r="C7" s="8">
        <v>97800</v>
      </c>
      <c r="D7" s="8">
        <v>169339</v>
      </c>
      <c r="E7" s="8">
        <v>193820</v>
      </c>
    </row>
    <row r="8" spans="1:6" ht="16.8">
      <c r="A8" s="6" t="s">
        <v>677</v>
      </c>
      <c r="B8" s="7" t="s">
        <v>674</v>
      </c>
      <c r="C8" s="8">
        <v>132271</v>
      </c>
      <c r="D8" s="8">
        <v>192621</v>
      </c>
      <c r="E8" s="8">
        <v>220460</v>
      </c>
    </row>
    <row r="9" spans="1:6" ht="16.8">
      <c r="A9" s="6" t="s">
        <v>678</v>
      </c>
      <c r="B9" s="7" t="s">
        <v>674</v>
      </c>
      <c r="C9" s="8">
        <v>52214</v>
      </c>
      <c r="D9" s="8">
        <v>137897</v>
      </c>
      <c r="E9" s="8">
        <v>157830</v>
      </c>
    </row>
    <row r="10" spans="1:6" ht="16.8">
      <c r="A10" s="6" t="s">
        <v>679</v>
      </c>
      <c r="B10" s="7" t="s">
        <v>674</v>
      </c>
      <c r="C10" s="7" t="s">
        <v>680</v>
      </c>
      <c r="D10" s="8">
        <v>154083</v>
      </c>
      <c r="E10" s="8">
        <v>176350</v>
      </c>
    </row>
    <row r="11" spans="1:6" ht="16.8">
      <c r="A11" s="6" t="s">
        <v>681</v>
      </c>
      <c r="B11" s="7" t="s">
        <v>674</v>
      </c>
      <c r="C11" s="8">
        <v>98575</v>
      </c>
      <c r="D11" s="8">
        <v>136650</v>
      </c>
      <c r="E11" s="8">
        <v>156400</v>
      </c>
    </row>
    <row r="12" spans="1:6" ht="16.8">
      <c r="A12" s="6" t="s">
        <v>682</v>
      </c>
      <c r="B12" s="7" t="s">
        <v>674</v>
      </c>
      <c r="C12" s="7" t="s">
        <v>680</v>
      </c>
      <c r="D12" s="8">
        <v>115794</v>
      </c>
      <c r="E12" s="8">
        <v>132530</v>
      </c>
    </row>
    <row r="13" spans="1:6" ht="16.8">
      <c r="A13" s="6" t="s">
        <v>683</v>
      </c>
      <c r="B13" s="7" t="s">
        <v>674</v>
      </c>
      <c r="C13" s="7" t="s">
        <v>680</v>
      </c>
      <c r="D13" s="8">
        <v>181894</v>
      </c>
      <c r="E13" s="8">
        <v>208180</v>
      </c>
    </row>
    <row r="14" spans="1:6" ht="16.8">
      <c r="A14" s="6" t="s">
        <v>684</v>
      </c>
      <c r="B14" s="7" t="s">
        <v>674</v>
      </c>
      <c r="C14" s="8">
        <v>148985</v>
      </c>
      <c r="D14" s="8">
        <v>245987</v>
      </c>
      <c r="E14" s="8">
        <v>281540</v>
      </c>
    </row>
    <row r="15" spans="1:6" ht="16.8">
      <c r="A15" s="6" t="s">
        <v>685</v>
      </c>
      <c r="B15" s="7" t="s">
        <v>674</v>
      </c>
      <c r="C15" s="7" t="s">
        <v>680</v>
      </c>
      <c r="D15" s="8">
        <v>220662</v>
      </c>
      <c r="E15" s="8">
        <v>252560</v>
      </c>
    </row>
    <row r="16" spans="1:6" ht="16.8">
      <c r="A16" s="6" t="s">
        <v>686</v>
      </c>
      <c r="B16" s="7" t="s">
        <v>674</v>
      </c>
      <c r="C16" s="7" t="s">
        <v>680</v>
      </c>
      <c r="D16" s="8">
        <v>85371</v>
      </c>
      <c r="E16" s="8">
        <v>97710</v>
      </c>
    </row>
    <row r="17" spans="1:5" ht="16.8">
      <c r="A17" s="6" t="s">
        <v>687</v>
      </c>
      <c r="B17" s="7" t="s">
        <v>674</v>
      </c>
      <c r="C17" s="8">
        <v>32444</v>
      </c>
      <c r="D17" s="8">
        <v>58139</v>
      </c>
      <c r="E17" s="8">
        <v>66540</v>
      </c>
    </row>
    <row r="18" spans="1:5" ht="16.8">
      <c r="A18" s="6" t="s">
        <v>688</v>
      </c>
      <c r="B18" s="7" t="s">
        <v>674</v>
      </c>
      <c r="C18" s="7" t="s">
        <v>680</v>
      </c>
      <c r="D18" s="8">
        <v>87367</v>
      </c>
      <c r="E18" s="8">
        <v>100000</v>
      </c>
    </row>
    <row r="19" spans="1:5" ht="16.8">
      <c r="A19" s="6" t="s">
        <v>689</v>
      </c>
      <c r="B19" s="7" t="s">
        <v>674</v>
      </c>
      <c r="C19" s="7" t="s">
        <v>680</v>
      </c>
      <c r="D19" s="8">
        <v>223134</v>
      </c>
      <c r="E19" s="8">
        <v>255390</v>
      </c>
    </row>
    <row r="20" spans="1:5" ht="16.8">
      <c r="A20" s="6" t="s">
        <v>690</v>
      </c>
      <c r="B20" s="7" t="s">
        <v>674</v>
      </c>
      <c r="C20" s="7" t="s">
        <v>680</v>
      </c>
      <c r="D20" s="8">
        <v>139058</v>
      </c>
      <c r="E20" s="8">
        <v>159160</v>
      </c>
    </row>
    <row r="21" spans="1:5" ht="16.8">
      <c r="A21" s="6" t="s">
        <v>691</v>
      </c>
      <c r="B21" s="7" t="s">
        <v>674</v>
      </c>
      <c r="C21" s="7" t="s">
        <v>680</v>
      </c>
      <c r="D21" s="8">
        <v>163119</v>
      </c>
      <c r="E21" s="8">
        <v>186700</v>
      </c>
    </row>
    <row r="22" spans="1:5" ht="16.8">
      <c r="A22" s="9" t="s">
        <v>692</v>
      </c>
      <c r="B22" s="10" t="s">
        <v>672</v>
      </c>
      <c r="C22" s="11">
        <v>2102053</v>
      </c>
      <c r="D22" s="11">
        <v>3178950</v>
      </c>
      <c r="E22" s="11">
        <v>3675000</v>
      </c>
    </row>
    <row r="23" spans="1:5" ht="16.8">
      <c r="A23" s="6" t="s">
        <v>693</v>
      </c>
      <c r="B23" s="7" t="s">
        <v>674</v>
      </c>
      <c r="C23" s="8">
        <v>95149</v>
      </c>
      <c r="D23" s="8">
        <v>178407</v>
      </c>
      <c r="E23" s="8">
        <v>206250</v>
      </c>
    </row>
    <row r="24" spans="1:5" ht="16.8">
      <c r="A24" s="6" t="s">
        <v>694</v>
      </c>
      <c r="B24" s="7" t="s">
        <v>674</v>
      </c>
      <c r="C24" s="8">
        <v>158137</v>
      </c>
      <c r="D24" s="8">
        <v>209460</v>
      </c>
      <c r="E24" s="8">
        <v>242140</v>
      </c>
    </row>
    <row r="25" spans="1:5" ht="16.8">
      <c r="A25" s="6" t="s">
        <v>695</v>
      </c>
      <c r="B25" s="7" t="s">
        <v>674</v>
      </c>
      <c r="C25" s="7" t="s">
        <v>680</v>
      </c>
      <c r="D25" s="8">
        <v>169948</v>
      </c>
      <c r="E25" s="8">
        <v>196470</v>
      </c>
    </row>
    <row r="26" spans="1:5" ht="16.8">
      <c r="A26" s="6" t="s">
        <v>696</v>
      </c>
      <c r="B26" s="7" t="s">
        <v>674</v>
      </c>
      <c r="C26" s="7" t="s">
        <v>680</v>
      </c>
      <c r="D26" s="8">
        <v>129855</v>
      </c>
      <c r="E26" s="8">
        <v>150120</v>
      </c>
    </row>
    <row r="27" spans="1:5" ht="16.8">
      <c r="A27" s="6" t="s">
        <v>697</v>
      </c>
      <c r="B27" s="7" t="s">
        <v>674</v>
      </c>
      <c r="C27" s="8">
        <v>88635</v>
      </c>
      <c r="D27" s="8">
        <v>147787</v>
      </c>
      <c r="E27" s="8">
        <v>170850</v>
      </c>
    </row>
    <row r="28" spans="1:5" ht="16.8">
      <c r="A28" s="6" t="s">
        <v>698</v>
      </c>
      <c r="B28" s="7" t="s">
        <v>674</v>
      </c>
      <c r="C28" s="8">
        <v>70526</v>
      </c>
      <c r="D28" s="8">
        <v>176505</v>
      </c>
      <c r="E28" s="8">
        <v>204050</v>
      </c>
    </row>
    <row r="29" spans="1:5" ht="16.8">
      <c r="A29" s="6" t="s">
        <v>699</v>
      </c>
      <c r="B29" s="7" t="s">
        <v>674</v>
      </c>
      <c r="C29" s="8">
        <v>117240</v>
      </c>
      <c r="D29" s="8">
        <v>169183</v>
      </c>
      <c r="E29" s="8">
        <v>195580</v>
      </c>
    </row>
    <row r="30" spans="1:5" ht="16.8">
      <c r="A30" s="6" t="s">
        <v>700</v>
      </c>
      <c r="B30" s="7" t="s">
        <v>674</v>
      </c>
      <c r="C30" s="8">
        <v>124856</v>
      </c>
      <c r="D30" s="8">
        <v>168445</v>
      </c>
      <c r="E30" s="8">
        <v>194730</v>
      </c>
    </row>
    <row r="31" spans="1:5" ht="16.8">
      <c r="A31" s="6" t="s">
        <v>701</v>
      </c>
      <c r="B31" s="7" t="s">
        <v>674</v>
      </c>
      <c r="C31" s="7" t="s">
        <v>680</v>
      </c>
      <c r="D31" s="8">
        <v>111254</v>
      </c>
      <c r="E31" s="8">
        <v>128610</v>
      </c>
    </row>
    <row r="32" spans="1:5" ht="16.8">
      <c r="A32" s="6" t="s">
        <v>702</v>
      </c>
      <c r="B32" s="7" t="s">
        <v>674</v>
      </c>
      <c r="C32" s="8">
        <v>90159</v>
      </c>
      <c r="D32" s="8">
        <v>135142</v>
      </c>
      <c r="E32" s="8">
        <v>156230</v>
      </c>
    </row>
    <row r="33" spans="1:5" ht="16.8">
      <c r="A33" s="6" t="s">
        <v>703</v>
      </c>
      <c r="B33" s="7" t="s">
        <v>674</v>
      </c>
      <c r="C33" s="8">
        <v>83192</v>
      </c>
      <c r="D33" s="8">
        <v>110175</v>
      </c>
      <c r="E33" s="8">
        <v>127370</v>
      </c>
    </row>
    <row r="34" spans="1:5" ht="16.8">
      <c r="A34" s="6" t="s">
        <v>704</v>
      </c>
      <c r="B34" s="7" t="s">
        <v>674</v>
      </c>
      <c r="C34" s="8">
        <v>125073</v>
      </c>
      <c r="D34" s="8">
        <v>152803</v>
      </c>
      <c r="E34" s="8">
        <v>176650</v>
      </c>
    </row>
    <row r="35" spans="1:5" ht="16.8">
      <c r="A35" s="6" t="s">
        <v>705</v>
      </c>
      <c r="B35" s="7" t="s">
        <v>674</v>
      </c>
      <c r="C35" s="8">
        <v>117684</v>
      </c>
      <c r="D35" s="8">
        <v>155238</v>
      </c>
      <c r="E35" s="8">
        <v>179460</v>
      </c>
    </row>
    <row r="36" spans="1:5" ht="16.8">
      <c r="A36" s="6" t="s">
        <v>706</v>
      </c>
      <c r="B36" s="7" t="s">
        <v>674</v>
      </c>
      <c r="C36" s="7" t="s">
        <v>680</v>
      </c>
      <c r="D36" s="8">
        <v>151515</v>
      </c>
      <c r="E36" s="8">
        <v>175160</v>
      </c>
    </row>
    <row r="37" spans="1:5" ht="16.8">
      <c r="A37" s="6" t="s">
        <v>707</v>
      </c>
      <c r="B37" s="7" t="s">
        <v>674</v>
      </c>
      <c r="C37" s="7" t="s">
        <v>680</v>
      </c>
      <c r="D37" s="8">
        <v>129956</v>
      </c>
      <c r="E37" s="8">
        <v>150230</v>
      </c>
    </row>
    <row r="38" spans="1:5" ht="16.8">
      <c r="A38" s="6" t="s">
        <v>708</v>
      </c>
      <c r="B38" s="7" t="s">
        <v>674</v>
      </c>
      <c r="C38" s="7" t="s">
        <v>680</v>
      </c>
      <c r="D38" s="8">
        <v>91549</v>
      </c>
      <c r="E38" s="8">
        <v>105830</v>
      </c>
    </row>
    <row r="39" spans="1:5" ht="16.8">
      <c r="A39" s="6" t="s">
        <v>709</v>
      </c>
      <c r="B39" s="7" t="s">
        <v>674</v>
      </c>
      <c r="C39" s="8">
        <v>52477</v>
      </c>
      <c r="D39" s="8">
        <v>148490</v>
      </c>
      <c r="E39" s="8">
        <v>171660</v>
      </c>
    </row>
    <row r="40" spans="1:5" ht="16.8">
      <c r="A40" s="6" t="s">
        <v>710</v>
      </c>
      <c r="B40" s="7" t="s">
        <v>674</v>
      </c>
      <c r="C40" s="7" t="s">
        <v>680</v>
      </c>
      <c r="D40" s="8">
        <v>195188</v>
      </c>
      <c r="E40" s="8">
        <v>225650</v>
      </c>
    </row>
    <row r="41" spans="1:5" ht="16.8">
      <c r="A41" s="6" t="s">
        <v>711</v>
      </c>
      <c r="B41" s="7" t="s">
        <v>674</v>
      </c>
      <c r="C41" s="7" t="s">
        <v>680</v>
      </c>
      <c r="D41" s="8">
        <v>52179</v>
      </c>
      <c r="E41" s="8">
        <v>60320</v>
      </c>
    </row>
    <row r="42" spans="1:5" ht="16.8">
      <c r="A42" s="6" t="s">
        <v>712</v>
      </c>
      <c r="B42" s="7" t="s">
        <v>674</v>
      </c>
      <c r="C42" s="7" t="s">
        <v>680</v>
      </c>
      <c r="D42" s="8">
        <v>199674</v>
      </c>
      <c r="E42" s="8">
        <v>230830</v>
      </c>
    </row>
    <row r="43" spans="1:5" ht="16.8">
      <c r="A43" s="6" t="s">
        <v>713</v>
      </c>
      <c r="B43" s="7" t="s">
        <v>674</v>
      </c>
      <c r="C43" s="7" t="s">
        <v>680</v>
      </c>
      <c r="D43" s="8">
        <v>196197</v>
      </c>
      <c r="E43" s="8">
        <v>226810</v>
      </c>
    </row>
    <row r="44" spans="1:5" ht="16.8">
      <c r="A44" s="9" t="s">
        <v>714</v>
      </c>
      <c r="B44" s="10" t="s">
        <v>672</v>
      </c>
      <c r="C44" s="11">
        <v>2409613</v>
      </c>
      <c r="D44" s="11">
        <v>3902051</v>
      </c>
      <c r="E44" s="11">
        <v>4625100</v>
      </c>
    </row>
    <row r="45" spans="1:5" ht="16.8">
      <c r="A45" s="6" t="s">
        <v>715</v>
      </c>
      <c r="B45" s="7" t="s">
        <v>674</v>
      </c>
      <c r="C45" s="8">
        <v>108833</v>
      </c>
      <c r="D45" s="8">
        <v>139069</v>
      </c>
      <c r="E45" s="8">
        <v>164840</v>
      </c>
    </row>
    <row r="46" spans="1:5" ht="16.8">
      <c r="A46" s="6" t="s">
        <v>716</v>
      </c>
      <c r="B46" s="7" t="s">
        <v>674</v>
      </c>
      <c r="C46" s="7" t="s">
        <v>680</v>
      </c>
      <c r="D46" s="8">
        <v>59970</v>
      </c>
      <c r="E46" s="8">
        <v>71080</v>
      </c>
    </row>
    <row r="47" spans="1:5" ht="16.8">
      <c r="A47" s="6" t="s">
        <v>717</v>
      </c>
      <c r="B47" s="7" t="s">
        <v>674</v>
      </c>
      <c r="C47" s="8">
        <v>82610</v>
      </c>
      <c r="D47" s="8">
        <v>172856</v>
      </c>
      <c r="E47" s="8">
        <v>204890</v>
      </c>
    </row>
    <row r="48" spans="1:5" ht="16.8">
      <c r="A48" s="6" t="s">
        <v>718</v>
      </c>
      <c r="B48" s="7" t="s">
        <v>674</v>
      </c>
      <c r="C48" s="7" t="s">
        <v>680</v>
      </c>
      <c r="D48" s="8">
        <v>63358</v>
      </c>
      <c r="E48" s="8">
        <v>75100</v>
      </c>
    </row>
    <row r="49" spans="1:5" ht="16.8">
      <c r="A49" s="6" t="s">
        <v>719</v>
      </c>
      <c r="B49" s="7" t="s">
        <v>674</v>
      </c>
      <c r="C49" s="8">
        <v>130215</v>
      </c>
      <c r="D49" s="8">
        <v>193257</v>
      </c>
      <c r="E49" s="8">
        <v>229070</v>
      </c>
    </row>
    <row r="50" spans="1:5" ht="16.8">
      <c r="A50" s="6" t="s">
        <v>720</v>
      </c>
      <c r="B50" s="7" t="s">
        <v>674</v>
      </c>
      <c r="C50" s="7" t="s">
        <v>680</v>
      </c>
      <c r="D50" s="8">
        <v>105922</v>
      </c>
      <c r="E50" s="8">
        <v>125550</v>
      </c>
    </row>
    <row r="51" spans="1:5" ht="16.8">
      <c r="A51" s="6" t="s">
        <v>721</v>
      </c>
      <c r="B51" s="7" t="s">
        <v>674</v>
      </c>
      <c r="C51" s="8">
        <v>90085</v>
      </c>
      <c r="D51" s="8">
        <v>168924</v>
      </c>
      <c r="E51" s="8">
        <v>200230</v>
      </c>
    </row>
    <row r="52" spans="1:5" ht="16.8">
      <c r="A52" s="6" t="s">
        <v>722</v>
      </c>
      <c r="B52" s="7" t="s">
        <v>674</v>
      </c>
      <c r="C52" s="7" t="s">
        <v>680</v>
      </c>
      <c r="D52" s="8">
        <v>74840</v>
      </c>
      <c r="E52" s="8">
        <v>88710</v>
      </c>
    </row>
    <row r="53" spans="1:5" ht="16.8">
      <c r="A53" s="6" t="s">
        <v>723</v>
      </c>
      <c r="B53" s="7" t="s">
        <v>674</v>
      </c>
      <c r="C53" s="7" t="s">
        <v>680</v>
      </c>
      <c r="D53" s="8">
        <v>137127</v>
      </c>
      <c r="E53" s="8">
        <v>162540</v>
      </c>
    </row>
    <row r="54" spans="1:5" ht="16.8">
      <c r="A54" s="6" t="s">
        <v>724</v>
      </c>
      <c r="B54" s="7" t="s">
        <v>674</v>
      </c>
      <c r="C54" s="7" t="s">
        <v>680</v>
      </c>
      <c r="D54" s="8">
        <v>188605</v>
      </c>
      <c r="E54" s="8">
        <v>223550</v>
      </c>
    </row>
    <row r="55" spans="1:5" ht="16.8">
      <c r="A55" s="6" t="s">
        <v>725</v>
      </c>
      <c r="B55" s="7" t="s">
        <v>674</v>
      </c>
      <c r="C55" s="7" t="s">
        <v>680</v>
      </c>
      <c r="D55" s="8">
        <v>72772</v>
      </c>
      <c r="E55" s="8">
        <v>86260</v>
      </c>
    </row>
    <row r="56" spans="1:5" ht="16.8">
      <c r="A56" s="6" t="s">
        <v>726</v>
      </c>
      <c r="B56" s="7" t="s">
        <v>674</v>
      </c>
      <c r="C56" s="8">
        <v>92521</v>
      </c>
      <c r="D56" s="8">
        <v>131673</v>
      </c>
      <c r="E56" s="8">
        <v>156070</v>
      </c>
    </row>
    <row r="57" spans="1:5" ht="16.8">
      <c r="A57" s="6" t="s">
        <v>727</v>
      </c>
      <c r="B57" s="7" t="s">
        <v>674</v>
      </c>
      <c r="C57" s="8">
        <v>80071</v>
      </c>
      <c r="D57" s="8">
        <v>132608</v>
      </c>
      <c r="E57" s="8">
        <v>157180</v>
      </c>
    </row>
    <row r="58" spans="1:5" ht="16.8">
      <c r="A58" s="6" t="s">
        <v>728</v>
      </c>
      <c r="B58" s="7" t="s">
        <v>674</v>
      </c>
      <c r="C58" s="7" t="s">
        <v>680</v>
      </c>
      <c r="D58" s="8">
        <v>141408</v>
      </c>
      <c r="E58" s="8">
        <v>167610</v>
      </c>
    </row>
    <row r="59" spans="1:5" ht="16.8">
      <c r="A59" s="6" t="s">
        <v>729</v>
      </c>
      <c r="B59" s="7" t="s">
        <v>674</v>
      </c>
      <c r="C59" s="8">
        <v>71292</v>
      </c>
      <c r="D59" s="8">
        <v>99084</v>
      </c>
      <c r="E59" s="8">
        <v>117450</v>
      </c>
    </row>
    <row r="60" spans="1:5" ht="16.8">
      <c r="A60" s="6" t="s">
        <v>730</v>
      </c>
      <c r="B60" s="7" t="s">
        <v>674</v>
      </c>
      <c r="C60" s="7" t="s">
        <v>680</v>
      </c>
      <c r="D60" s="8">
        <v>127856</v>
      </c>
      <c r="E60" s="8">
        <v>151550</v>
      </c>
    </row>
    <row r="61" spans="1:5" ht="16.8">
      <c r="A61" s="6" t="s">
        <v>731</v>
      </c>
      <c r="B61" s="7" t="s">
        <v>674</v>
      </c>
      <c r="C61" s="8">
        <v>67302</v>
      </c>
      <c r="D61" s="8">
        <v>102173</v>
      </c>
      <c r="E61" s="8">
        <v>121110</v>
      </c>
    </row>
    <row r="62" spans="1:5" ht="16.8">
      <c r="A62" s="6" t="s">
        <v>732</v>
      </c>
      <c r="B62" s="7" t="s">
        <v>674</v>
      </c>
      <c r="C62" s="8">
        <v>104127</v>
      </c>
      <c r="D62" s="8">
        <v>177293</v>
      </c>
      <c r="E62" s="8">
        <v>210150</v>
      </c>
    </row>
    <row r="63" spans="1:5" ht="16.8">
      <c r="A63" s="6" t="s">
        <v>733</v>
      </c>
      <c r="B63" s="7" t="s">
        <v>674</v>
      </c>
      <c r="C63" s="7" t="s">
        <v>680</v>
      </c>
      <c r="D63" s="8">
        <v>73395</v>
      </c>
      <c r="E63" s="8">
        <v>87000</v>
      </c>
    </row>
    <row r="64" spans="1:5" ht="16.8">
      <c r="A64" s="6" t="s">
        <v>734</v>
      </c>
      <c r="B64" s="7" t="s">
        <v>674</v>
      </c>
      <c r="C64" s="7" t="s">
        <v>680</v>
      </c>
      <c r="D64" s="8">
        <v>108095</v>
      </c>
      <c r="E64" s="8">
        <v>128130</v>
      </c>
    </row>
    <row r="65" spans="1:5" ht="16.8">
      <c r="A65" s="6" t="s">
        <v>735</v>
      </c>
      <c r="B65" s="7" t="s">
        <v>674</v>
      </c>
      <c r="C65" s="8">
        <v>73826</v>
      </c>
      <c r="D65" s="8">
        <v>127083</v>
      </c>
      <c r="E65" s="8">
        <v>150630</v>
      </c>
    </row>
    <row r="66" spans="1:5" ht="16.8">
      <c r="A66" s="6" t="s">
        <v>736</v>
      </c>
      <c r="B66" s="7" t="s">
        <v>674</v>
      </c>
      <c r="C66" s="7" t="s">
        <v>680</v>
      </c>
      <c r="D66" s="8">
        <v>147286</v>
      </c>
      <c r="E66" s="8">
        <v>174580</v>
      </c>
    </row>
    <row r="67" spans="1:5" ht="16.8">
      <c r="A67" s="6" t="s">
        <v>737</v>
      </c>
      <c r="B67" s="7" t="s">
        <v>674</v>
      </c>
      <c r="C67" s="8">
        <v>69433</v>
      </c>
      <c r="D67" s="8">
        <v>102753</v>
      </c>
      <c r="E67" s="8">
        <v>121790</v>
      </c>
    </row>
    <row r="68" spans="1:5" ht="16.8">
      <c r="A68" s="6" t="s">
        <v>738</v>
      </c>
      <c r="B68" s="7" t="s">
        <v>674</v>
      </c>
      <c r="C68" s="8">
        <v>113048</v>
      </c>
      <c r="D68" s="8">
        <v>123193</v>
      </c>
      <c r="E68" s="8">
        <v>146020</v>
      </c>
    </row>
    <row r="69" spans="1:5" ht="16.8">
      <c r="A69" s="6" t="s">
        <v>739</v>
      </c>
      <c r="B69" s="7" t="s">
        <v>674</v>
      </c>
      <c r="C69" s="7" t="s">
        <v>680</v>
      </c>
      <c r="D69" s="8">
        <v>87209</v>
      </c>
      <c r="E69" s="8">
        <v>103370</v>
      </c>
    </row>
    <row r="70" spans="1:5" ht="16.8">
      <c r="A70" s="6" t="s">
        <v>740</v>
      </c>
      <c r="B70" s="7" t="s">
        <v>674</v>
      </c>
      <c r="C70" s="8">
        <v>126726</v>
      </c>
      <c r="D70" s="8">
        <v>171839</v>
      </c>
      <c r="E70" s="8">
        <v>203680</v>
      </c>
    </row>
    <row r="71" spans="1:5" ht="16.8">
      <c r="A71" s="6" t="s">
        <v>741</v>
      </c>
      <c r="B71" s="7" t="s">
        <v>674</v>
      </c>
      <c r="C71" s="7" t="s">
        <v>680</v>
      </c>
      <c r="D71" s="8">
        <v>53060</v>
      </c>
      <c r="E71" s="8">
        <v>62890</v>
      </c>
    </row>
    <row r="72" spans="1:5" ht="16.8">
      <c r="A72" s="6" t="s">
        <v>742</v>
      </c>
      <c r="B72" s="7" t="s">
        <v>674</v>
      </c>
      <c r="C72" s="8">
        <v>85944</v>
      </c>
      <c r="D72" s="8">
        <v>125473</v>
      </c>
      <c r="E72" s="8">
        <v>148720</v>
      </c>
    </row>
    <row r="73" spans="1:5" ht="16.8">
      <c r="A73" s="6" t="s">
        <v>743</v>
      </c>
      <c r="B73" s="7" t="s">
        <v>674</v>
      </c>
      <c r="C73" s="8">
        <v>79908</v>
      </c>
      <c r="D73" s="8">
        <v>117169</v>
      </c>
      <c r="E73" s="8">
        <v>138880</v>
      </c>
    </row>
    <row r="74" spans="1:5" ht="16.8">
      <c r="A74" s="6" t="s">
        <v>744</v>
      </c>
      <c r="B74" s="7" t="s">
        <v>674</v>
      </c>
      <c r="C74" s="8">
        <v>30734</v>
      </c>
      <c r="D74" s="8">
        <v>70740</v>
      </c>
      <c r="E74" s="8">
        <v>83850</v>
      </c>
    </row>
    <row r="75" spans="1:5" ht="16.8">
      <c r="A75" s="6" t="s">
        <v>745</v>
      </c>
      <c r="B75" s="7" t="s">
        <v>674</v>
      </c>
      <c r="C75" s="8">
        <v>244762</v>
      </c>
      <c r="D75" s="8">
        <v>305961</v>
      </c>
      <c r="E75" s="8">
        <v>362660</v>
      </c>
    </row>
    <row r="76" spans="1:5" ht="16.8">
      <c r="A76" s="9" t="s">
        <v>746</v>
      </c>
      <c r="B76" s="10" t="s">
        <v>672</v>
      </c>
      <c r="C76" s="11">
        <v>2796475</v>
      </c>
      <c r="D76" s="11">
        <v>4177828</v>
      </c>
      <c r="E76" s="11">
        <v>4805600</v>
      </c>
    </row>
    <row r="77" spans="1:5" ht="16.8">
      <c r="A77" s="6" t="s">
        <v>747</v>
      </c>
      <c r="B77" s="7" t="s">
        <v>674</v>
      </c>
      <c r="C77" s="8">
        <v>286897</v>
      </c>
      <c r="D77" s="8">
        <v>369972</v>
      </c>
      <c r="E77" s="8">
        <v>425570</v>
      </c>
    </row>
    <row r="78" spans="1:5" ht="16.8">
      <c r="A78" s="6" t="s">
        <v>748</v>
      </c>
      <c r="B78" s="7" t="s">
        <v>674</v>
      </c>
      <c r="C78" s="7" t="s">
        <v>680</v>
      </c>
      <c r="D78" s="8">
        <v>152149</v>
      </c>
      <c r="E78" s="8">
        <v>175010</v>
      </c>
    </row>
    <row r="79" spans="1:5" ht="16.8">
      <c r="A79" s="6" t="s">
        <v>749</v>
      </c>
      <c r="B79" s="7" t="s">
        <v>674</v>
      </c>
      <c r="C79" s="7" t="s">
        <v>680</v>
      </c>
      <c r="D79" s="8">
        <v>167303</v>
      </c>
      <c r="E79" s="8">
        <v>192440</v>
      </c>
    </row>
    <row r="80" spans="1:5" ht="16.8">
      <c r="A80" s="6" t="s">
        <v>750</v>
      </c>
      <c r="B80" s="7" t="s">
        <v>674</v>
      </c>
      <c r="C80" s="8">
        <v>200607</v>
      </c>
      <c r="D80" s="8">
        <v>284215</v>
      </c>
      <c r="E80" s="8">
        <v>326930</v>
      </c>
    </row>
    <row r="81" spans="1:5" ht="16.8">
      <c r="A81" s="6" t="s">
        <v>751</v>
      </c>
      <c r="B81" s="7" t="s">
        <v>674</v>
      </c>
      <c r="C81" s="8">
        <v>60728</v>
      </c>
      <c r="D81" s="8">
        <v>112192</v>
      </c>
      <c r="E81" s="8">
        <v>129050</v>
      </c>
    </row>
    <row r="82" spans="1:5" ht="16.8">
      <c r="A82" s="6" t="s">
        <v>752</v>
      </c>
      <c r="B82" s="7" t="s">
        <v>674</v>
      </c>
      <c r="C82" s="8">
        <v>130664</v>
      </c>
      <c r="D82" s="8">
        <v>189654</v>
      </c>
      <c r="E82" s="8">
        <v>218150</v>
      </c>
    </row>
    <row r="83" spans="1:5" ht="16.8">
      <c r="A83" s="6" t="s">
        <v>753</v>
      </c>
      <c r="B83" s="7" t="s">
        <v>674</v>
      </c>
      <c r="C83" s="7" t="s">
        <v>680</v>
      </c>
      <c r="D83" s="8">
        <v>158152</v>
      </c>
      <c r="E83" s="8">
        <v>181920</v>
      </c>
    </row>
    <row r="84" spans="1:5" ht="16.8">
      <c r="A84" s="6" t="s">
        <v>754</v>
      </c>
      <c r="B84" s="7" t="s">
        <v>674</v>
      </c>
      <c r="C84" s="7" t="s">
        <v>680</v>
      </c>
      <c r="D84" s="8">
        <v>96517</v>
      </c>
      <c r="E84" s="8">
        <v>111020</v>
      </c>
    </row>
    <row r="85" spans="1:5" ht="16.8">
      <c r="A85" s="6" t="s">
        <v>755</v>
      </c>
      <c r="B85" s="7" t="s">
        <v>674</v>
      </c>
      <c r="C85" s="7" t="s">
        <v>680</v>
      </c>
      <c r="D85" s="8">
        <v>158429</v>
      </c>
      <c r="E85" s="8">
        <v>182240</v>
      </c>
    </row>
    <row r="86" spans="1:5" ht="16.8">
      <c r="A86" s="6" t="s">
        <v>756</v>
      </c>
      <c r="B86" s="7" t="s">
        <v>674</v>
      </c>
      <c r="C86" s="7" t="s">
        <v>680</v>
      </c>
      <c r="D86" s="8">
        <v>431005</v>
      </c>
      <c r="E86" s="8">
        <v>495770</v>
      </c>
    </row>
    <row r="87" spans="1:5" ht="16.8">
      <c r="A87" s="6" t="s">
        <v>757</v>
      </c>
      <c r="B87" s="7" t="s">
        <v>674</v>
      </c>
      <c r="C87" s="7" t="s">
        <v>680</v>
      </c>
      <c r="D87" s="8">
        <v>206816</v>
      </c>
      <c r="E87" s="8">
        <v>237900</v>
      </c>
    </row>
    <row r="88" spans="1:5" ht="16.8">
      <c r="A88" s="6" t="s">
        <v>758</v>
      </c>
      <c r="B88" s="7" t="s">
        <v>674</v>
      </c>
      <c r="C88" s="8">
        <v>188060</v>
      </c>
      <c r="D88" s="8">
        <v>302277</v>
      </c>
      <c r="E88" s="8">
        <v>347700</v>
      </c>
    </row>
    <row r="89" spans="1:5" ht="16.8">
      <c r="A89" s="6" t="s">
        <v>759</v>
      </c>
      <c r="B89" s="7" t="s">
        <v>674</v>
      </c>
      <c r="C89" s="7" t="s">
        <v>680</v>
      </c>
      <c r="D89" s="8">
        <v>148394</v>
      </c>
      <c r="E89" s="8">
        <v>170690</v>
      </c>
    </row>
    <row r="90" spans="1:5" ht="16.8">
      <c r="A90" s="6" t="s">
        <v>760</v>
      </c>
      <c r="B90" s="7" t="s">
        <v>674</v>
      </c>
      <c r="C90" s="7" t="s">
        <v>680</v>
      </c>
      <c r="D90" s="8">
        <v>155443</v>
      </c>
      <c r="E90" s="8">
        <v>178800</v>
      </c>
    </row>
    <row r="91" spans="1:5" ht="16.8">
      <c r="A91" s="6" t="s">
        <v>761</v>
      </c>
      <c r="B91" s="7" t="s">
        <v>674</v>
      </c>
      <c r="C91" s="8">
        <v>147428</v>
      </c>
      <c r="D91" s="8">
        <v>233362</v>
      </c>
      <c r="E91" s="8">
        <v>268430</v>
      </c>
    </row>
    <row r="92" spans="1:5" ht="16.8">
      <c r="A92" s="6" t="s">
        <v>762</v>
      </c>
      <c r="B92" s="7" t="s">
        <v>674</v>
      </c>
      <c r="C92" s="8">
        <v>191761</v>
      </c>
      <c r="D92" s="8">
        <v>223317</v>
      </c>
      <c r="E92" s="8">
        <v>256880</v>
      </c>
    </row>
    <row r="93" spans="1:5" ht="16.8">
      <c r="A93" s="6" t="s">
        <v>763</v>
      </c>
      <c r="B93" s="7" t="s">
        <v>674</v>
      </c>
      <c r="C93" s="8">
        <v>121157</v>
      </c>
      <c r="D93" s="8">
        <v>125918</v>
      </c>
      <c r="E93" s="8">
        <v>144840</v>
      </c>
    </row>
    <row r="94" spans="1:5" ht="16.8">
      <c r="A94" s="6" t="s">
        <v>764</v>
      </c>
      <c r="B94" s="7" t="s">
        <v>674</v>
      </c>
      <c r="C94" s="8">
        <v>92716</v>
      </c>
      <c r="D94" s="8">
        <v>137191</v>
      </c>
      <c r="E94" s="8">
        <v>157810</v>
      </c>
    </row>
    <row r="95" spans="1:5" ht="16.8">
      <c r="A95" s="6" t="s">
        <v>765</v>
      </c>
      <c r="B95" s="7" t="s">
        <v>674</v>
      </c>
      <c r="C95" s="8">
        <v>127476</v>
      </c>
      <c r="D95" s="8">
        <v>172773</v>
      </c>
      <c r="E95" s="8">
        <v>198740</v>
      </c>
    </row>
    <row r="96" spans="1:5" ht="16.8">
      <c r="A96" s="6" t="s">
        <v>766</v>
      </c>
      <c r="B96" s="7" t="s">
        <v>674</v>
      </c>
      <c r="C96" s="8">
        <v>92716</v>
      </c>
      <c r="D96" s="8">
        <v>184548</v>
      </c>
      <c r="E96" s="8">
        <v>212280</v>
      </c>
    </row>
    <row r="97" spans="1:5" ht="16.8">
      <c r="A97" s="6" t="s">
        <v>767</v>
      </c>
      <c r="B97" s="7" t="s">
        <v>674</v>
      </c>
      <c r="C97" s="7" t="s">
        <v>680</v>
      </c>
      <c r="D97" s="8">
        <v>168201</v>
      </c>
      <c r="E97" s="8">
        <v>193480</v>
      </c>
    </row>
    <row r="98" spans="1:5" ht="16.8">
      <c r="A98" s="9" t="s">
        <v>768</v>
      </c>
      <c r="B98" s="10" t="s">
        <v>672</v>
      </c>
      <c r="C98" s="11">
        <v>2861887</v>
      </c>
      <c r="D98" s="11">
        <v>4653066</v>
      </c>
      <c r="E98" s="11">
        <v>5515300</v>
      </c>
    </row>
    <row r="99" spans="1:5" ht="16.8">
      <c r="A99" s="6" t="s">
        <v>769</v>
      </c>
      <c r="B99" s="7" t="s">
        <v>674</v>
      </c>
      <c r="C99" s="8">
        <v>257871</v>
      </c>
      <c r="D99" s="8">
        <v>328284</v>
      </c>
      <c r="E99" s="8">
        <v>389120</v>
      </c>
    </row>
    <row r="100" spans="1:5" ht="16.8">
      <c r="A100" s="6" t="s">
        <v>768</v>
      </c>
      <c r="B100" s="7" t="s">
        <v>674</v>
      </c>
      <c r="C100" s="8">
        <v>356923</v>
      </c>
      <c r="D100" s="8">
        <v>493730</v>
      </c>
      <c r="E100" s="8">
        <v>585220</v>
      </c>
    </row>
    <row r="101" spans="1:5" ht="16.8">
      <c r="A101" s="6" t="s">
        <v>770</v>
      </c>
      <c r="B101" s="7" t="s">
        <v>674</v>
      </c>
      <c r="C101" s="7" t="s">
        <v>680</v>
      </c>
      <c r="D101" s="8">
        <v>83809</v>
      </c>
      <c r="E101" s="8">
        <v>99340</v>
      </c>
    </row>
    <row r="102" spans="1:5" ht="16.8">
      <c r="A102" s="6" t="s">
        <v>771</v>
      </c>
      <c r="B102" s="7" t="s">
        <v>674</v>
      </c>
      <c r="C102" s="7" t="s">
        <v>680</v>
      </c>
      <c r="D102" s="8">
        <v>150212</v>
      </c>
      <c r="E102" s="8">
        <v>178050</v>
      </c>
    </row>
    <row r="103" spans="1:5" ht="16.8">
      <c r="A103" s="6" t="s">
        <v>772</v>
      </c>
      <c r="B103" s="7" t="s">
        <v>674</v>
      </c>
      <c r="C103" s="8">
        <v>163831</v>
      </c>
      <c r="D103" s="8">
        <v>249946</v>
      </c>
      <c r="E103" s="8">
        <v>296260</v>
      </c>
    </row>
    <row r="104" spans="1:5" ht="16.8">
      <c r="A104" s="6" t="s">
        <v>773</v>
      </c>
      <c r="B104" s="7" t="s">
        <v>674</v>
      </c>
      <c r="C104" s="8">
        <v>50281</v>
      </c>
      <c r="D104" s="8">
        <v>90114</v>
      </c>
      <c r="E104" s="8">
        <v>106810</v>
      </c>
    </row>
    <row r="105" spans="1:5" ht="16.8">
      <c r="A105" s="6" t="s">
        <v>774</v>
      </c>
      <c r="B105" s="7" t="s">
        <v>674</v>
      </c>
      <c r="C105" s="7" t="s">
        <v>680</v>
      </c>
      <c r="D105" s="8">
        <v>284411</v>
      </c>
      <c r="E105" s="8">
        <v>337110</v>
      </c>
    </row>
    <row r="106" spans="1:5" ht="16.8">
      <c r="A106" s="6" t="s">
        <v>775</v>
      </c>
      <c r="B106" s="7" t="s">
        <v>674</v>
      </c>
      <c r="C106" s="8">
        <v>144758</v>
      </c>
      <c r="D106" s="8">
        <v>278471</v>
      </c>
      <c r="E106" s="8">
        <v>330070</v>
      </c>
    </row>
    <row r="107" spans="1:5" ht="16.8">
      <c r="A107" s="6" t="s">
        <v>776</v>
      </c>
      <c r="B107" s="7" t="s">
        <v>674</v>
      </c>
      <c r="C107" s="7" t="s">
        <v>680</v>
      </c>
      <c r="D107" s="8">
        <v>156022</v>
      </c>
      <c r="E107" s="8">
        <v>184930</v>
      </c>
    </row>
    <row r="108" spans="1:5" ht="16.8">
      <c r="A108" s="6" t="s">
        <v>777</v>
      </c>
      <c r="B108" s="7" t="s">
        <v>674</v>
      </c>
      <c r="C108" s="8">
        <v>135707</v>
      </c>
      <c r="D108" s="8">
        <v>228527</v>
      </c>
      <c r="E108" s="8">
        <v>270870</v>
      </c>
    </row>
    <row r="109" spans="1:5" ht="16.8">
      <c r="A109" s="6" t="s">
        <v>778</v>
      </c>
      <c r="B109" s="7" t="s">
        <v>674</v>
      </c>
      <c r="C109" s="8">
        <v>70436</v>
      </c>
      <c r="D109" s="8">
        <v>117482</v>
      </c>
      <c r="E109" s="8">
        <v>139250</v>
      </c>
    </row>
    <row r="110" spans="1:5" ht="16.8">
      <c r="A110" s="6" t="s">
        <v>779</v>
      </c>
      <c r="B110" s="7" t="s">
        <v>674</v>
      </c>
      <c r="C110" s="8">
        <v>195066</v>
      </c>
      <c r="D110" s="8">
        <v>293020</v>
      </c>
      <c r="E110" s="8">
        <v>347320</v>
      </c>
    </row>
    <row r="111" spans="1:5" ht="16.8">
      <c r="A111" s="6" t="s">
        <v>780</v>
      </c>
      <c r="B111" s="7" t="s">
        <v>674</v>
      </c>
      <c r="C111" s="7" t="s">
        <v>680</v>
      </c>
      <c r="D111" s="8">
        <v>145636</v>
      </c>
      <c r="E111" s="8">
        <v>172620</v>
      </c>
    </row>
    <row r="112" spans="1:5" ht="16.8">
      <c r="A112" s="6" t="s">
        <v>781</v>
      </c>
      <c r="B112" s="7" t="s">
        <v>674</v>
      </c>
      <c r="C112" s="7" t="s">
        <v>680</v>
      </c>
      <c r="D112" s="8">
        <v>261410</v>
      </c>
      <c r="E112" s="8">
        <v>309850</v>
      </c>
    </row>
    <row r="113" spans="1:5" ht="16.8">
      <c r="A113" s="6" t="s">
        <v>782</v>
      </c>
      <c r="B113" s="7" t="s">
        <v>674</v>
      </c>
      <c r="C113" s="8">
        <v>279993</v>
      </c>
      <c r="D113" s="8">
        <v>385997</v>
      </c>
      <c r="E113" s="8">
        <v>457520</v>
      </c>
    </row>
    <row r="114" spans="1:5" ht="16.8">
      <c r="A114" s="6" t="s">
        <v>783</v>
      </c>
      <c r="B114" s="7" t="s">
        <v>674</v>
      </c>
      <c r="C114" s="7" t="s">
        <v>680</v>
      </c>
      <c r="D114" s="8">
        <v>233999</v>
      </c>
      <c r="E114" s="8">
        <v>277360</v>
      </c>
    </row>
    <row r="115" spans="1:5" ht="16.8">
      <c r="A115" s="6" t="s">
        <v>784</v>
      </c>
      <c r="B115" s="7" t="s">
        <v>674</v>
      </c>
      <c r="C115" s="7" t="s">
        <v>680</v>
      </c>
      <c r="D115" s="8">
        <v>221310</v>
      </c>
      <c r="E115" s="8">
        <v>262320</v>
      </c>
    </row>
    <row r="116" spans="1:5" ht="16.8">
      <c r="A116" s="6" t="s">
        <v>785</v>
      </c>
      <c r="B116" s="7" t="s">
        <v>674</v>
      </c>
      <c r="C116" s="8">
        <v>209253</v>
      </c>
      <c r="D116" s="8">
        <v>346000</v>
      </c>
      <c r="E116" s="8">
        <v>410120</v>
      </c>
    </row>
    <row r="117" spans="1:5" ht="16.8">
      <c r="A117" s="6" t="s">
        <v>786</v>
      </c>
      <c r="B117" s="7" t="s">
        <v>674</v>
      </c>
      <c r="C117" s="7" t="s">
        <v>680</v>
      </c>
      <c r="D117" s="8">
        <v>114983</v>
      </c>
      <c r="E117" s="8">
        <v>136290</v>
      </c>
    </row>
    <row r="118" spans="1:5" ht="16.8">
      <c r="A118" s="6" t="s">
        <v>787</v>
      </c>
      <c r="B118" s="7" t="s">
        <v>674</v>
      </c>
      <c r="C118" s="7" t="s">
        <v>680</v>
      </c>
      <c r="D118" s="8">
        <v>189703</v>
      </c>
      <c r="E118" s="8">
        <v>224860</v>
      </c>
    </row>
    <row r="119" spans="1:5" ht="16.8">
      <c r="A119" s="9" t="s">
        <v>788</v>
      </c>
      <c r="B119" s="10" t="s">
        <v>672</v>
      </c>
      <c r="C119" s="11">
        <v>1121693</v>
      </c>
      <c r="D119" s="11">
        <v>1704515</v>
      </c>
      <c r="E119" s="11">
        <v>1970500</v>
      </c>
    </row>
    <row r="120" spans="1:5" ht="16.8">
      <c r="A120" s="6" t="s">
        <v>789</v>
      </c>
      <c r="B120" s="7" t="s">
        <v>674</v>
      </c>
      <c r="C120" s="7" t="s">
        <v>680</v>
      </c>
      <c r="D120" s="8">
        <v>184127</v>
      </c>
      <c r="E120" s="8">
        <v>212860</v>
      </c>
    </row>
    <row r="121" spans="1:5" ht="16.8">
      <c r="A121" s="6" t="s">
        <v>790</v>
      </c>
      <c r="B121" s="7" t="s">
        <v>674</v>
      </c>
      <c r="C121" s="8">
        <v>124279</v>
      </c>
      <c r="D121" s="8">
        <v>269588</v>
      </c>
      <c r="E121" s="8">
        <v>311650</v>
      </c>
    </row>
    <row r="122" spans="1:5" ht="16.8">
      <c r="A122" s="6" t="s">
        <v>791</v>
      </c>
      <c r="B122" s="7" t="s">
        <v>674</v>
      </c>
      <c r="C122" s="7" t="s">
        <v>680</v>
      </c>
      <c r="D122" s="8">
        <v>79266</v>
      </c>
      <c r="E122" s="8">
        <v>91640</v>
      </c>
    </row>
    <row r="123" spans="1:5" ht="16.8">
      <c r="A123" s="6" t="s">
        <v>792</v>
      </c>
      <c r="B123" s="7" t="s">
        <v>674</v>
      </c>
      <c r="C123" s="7" t="s">
        <v>680</v>
      </c>
      <c r="D123" s="8">
        <v>130966</v>
      </c>
      <c r="E123" s="8">
        <v>151400</v>
      </c>
    </row>
    <row r="124" spans="1:5" ht="16.8">
      <c r="A124" s="6" t="s">
        <v>793</v>
      </c>
      <c r="B124" s="7" t="s">
        <v>674</v>
      </c>
      <c r="C124" s="7" t="s">
        <v>680</v>
      </c>
      <c r="D124" s="8">
        <v>179606</v>
      </c>
      <c r="E124" s="8">
        <v>207630</v>
      </c>
    </row>
    <row r="125" spans="1:5" ht="16.8">
      <c r="A125" s="6" t="s">
        <v>794</v>
      </c>
      <c r="B125" s="7" t="s">
        <v>674</v>
      </c>
      <c r="C125" s="8">
        <v>119759</v>
      </c>
      <c r="D125" s="8">
        <v>186869</v>
      </c>
      <c r="E125" s="8">
        <v>216030</v>
      </c>
    </row>
    <row r="126" spans="1:5" ht="16.8">
      <c r="A126" s="6" t="s">
        <v>795</v>
      </c>
      <c r="B126" s="7" t="s">
        <v>674</v>
      </c>
      <c r="C126" s="8">
        <v>267371</v>
      </c>
      <c r="D126" s="8">
        <v>321808</v>
      </c>
      <c r="E126" s="8">
        <v>372020</v>
      </c>
    </row>
    <row r="127" spans="1:5" ht="16.8">
      <c r="A127" s="6" t="s">
        <v>796</v>
      </c>
      <c r="B127" s="7" t="s">
        <v>674</v>
      </c>
      <c r="C127" s="7" t="s">
        <v>680</v>
      </c>
      <c r="D127" s="8">
        <v>352285</v>
      </c>
      <c r="E127" s="8">
        <v>407260</v>
      </c>
    </row>
    <row r="128" spans="1:5" ht="16.8">
      <c r="A128" s="9" t="s">
        <v>797</v>
      </c>
      <c r="B128" s="10" t="s">
        <v>672</v>
      </c>
      <c r="C128" s="11">
        <v>2753077</v>
      </c>
      <c r="D128" s="11">
        <v>4253641</v>
      </c>
      <c r="E128" s="11">
        <v>4942100</v>
      </c>
    </row>
    <row r="129" spans="1:5" ht="16.8">
      <c r="A129" s="6" t="s">
        <v>798</v>
      </c>
      <c r="B129" s="7" t="s">
        <v>674</v>
      </c>
      <c r="C129" s="8">
        <v>104137</v>
      </c>
      <c r="D129" s="8">
        <v>184389</v>
      </c>
      <c r="E129" s="8">
        <v>214230</v>
      </c>
    </row>
    <row r="130" spans="1:5" ht="16.8">
      <c r="A130" s="6" t="s">
        <v>799</v>
      </c>
      <c r="B130" s="7" t="s">
        <v>674</v>
      </c>
      <c r="C130" s="7" t="s">
        <v>680</v>
      </c>
      <c r="D130" s="8">
        <v>115597</v>
      </c>
      <c r="E130" s="8">
        <v>134310</v>
      </c>
    </row>
    <row r="131" spans="1:5" ht="16.8">
      <c r="A131" s="6" t="s">
        <v>800</v>
      </c>
      <c r="B131" s="7" t="s">
        <v>674</v>
      </c>
      <c r="C131" s="7" t="s">
        <v>680</v>
      </c>
      <c r="D131" s="8">
        <v>96780</v>
      </c>
      <c r="E131" s="8">
        <v>112440</v>
      </c>
    </row>
    <row r="132" spans="1:5" ht="16.8">
      <c r="A132" s="6" t="s">
        <v>801</v>
      </c>
      <c r="B132" s="7" t="s">
        <v>674</v>
      </c>
      <c r="C132" s="8">
        <v>130450</v>
      </c>
      <c r="D132" s="8">
        <v>206215</v>
      </c>
      <c r="E132" s="8">
        <v>239590</v>
      </c>
    </row>
    <row r="133" spans="1:5" ht="16.8">
      <c r="A133" s="6" t="s">
        <v>802</v>
      </c>
      <c r="B133" s="7" t="s">
        <v>674</v>
      </c>
      <c r="C133" s="7" t="s">
        <v>680</v>
      </c>
      <c r="D133" s="8">
        <v>361325</v>
      </c>
      <c r="E133" s="8">
        <v>419800</v>
      </c>
    </row>
    <row r="134" spans="1:5" ht="16.8">
      <c r="A134" s="6" t="s">
        <v>803</v>
      </c>
      <c r="B134" s="7" t="s">
        <v>674</v>
      </c>
      <c r="C134" s="8">
        <v>116336</v>
      </c>
      <c r="D134" s="8">
        <v>194164</v>
      </c>
      <c r="E134" s="8">
        <v>225590</v>
      </c>
    </row>
    <row r="135" spans="1:5" ht="16.8">
      <c r="A135" s="6" t="s">
        <v>804</v>
      </c>
      <c r="B135" s="7" t="s">
        <v>674</v>
      </c>
      <c r="C135" s="8">
        <v>117630</v>
      </c>
      <c r="D135" s="8">
        <v>168660</v>
      </c>
      <c r="E135" s="8">
        <v>195960</v>
      </c>
    </row>
    <row r="136" spans="1:5" ht="16.8">
      <c r="A136" s="6" t="s">
        <v>805</v>
      </c>
      <c r="B136" s="7" t="s">
        <v>674</v>
      </c>
      <c r="C136" s="8">
        <v>74588</v>
      </c>
      <c r="D136" s="8">
        <v>122313</v>
      </c>
      <c r="E136" s="8">
        <v>142110</v>
      </c>
    </row>
    <row r="137" spans="1:5" ht="16.8">
      <c r="A137" s="6" t="s">
        <v>806</v>
      </c>
      <c r="B137" s="7" t="s">
        <v>674</v>
      </c>
      <c r="C137" s="7" t="s">
        <v>680</v>
      </c>
      <c r="D137" s="8">
        <v>225471</v>
      </c>
      <c r="E137" s="8">
        <v>261960</v>
      </c>
    </row>
    <row r="138" spans="1:5" ht="16.8">
      <c r="A138" s="6" t="s">
        <v>807</v>
      </c>
      <c r="B138" s="7" t="s">
        <v>674</v>
      </c>
      <c r="C138" s="8">
        <v>145614</v>
      </c>
      <c r="D138" s="8">
        <v>226492</v>
      </c>
      <c r="E138" s="8">
        <v>263150</v>
      </c>
    </row>
    <row r="139" spans="1:5" ht="16.8">
      <c r="A139" s="6" t="s">
        <v>808</v>
      </c>
      <c r="B139" s="7" t="s">
        <v>674</v>
      </c>
      <c r="C139" s="8">
        <v>180327</v>
      </c>
      <c r="D139" s="8">
        <v>248642</v>
      </c>
      <c r="E139" s="8">
        <v>288880</v>
      </c>
    </row>
    <row r="140" spans="1:5" ht="16.8">
      <c r="A140" s="6" t="s">
        <v>809</v>
      </c>
      <c r="B140" s="7" t="s">
        <v>674</v>
      </c>
      <c r="C140" s="7" t="s">
        <v>680</v>
      </c>
      <c r="D140" s="8">
        <v>169570</v>
      </c>
      <c r="E140" s="8">
        <v>197010</v>
      </c>
    </row>
    <row r="141" spans="1:5" ht="16.8">
      <c r="A141" s="6" t="s">
        <v>810</v>
      </c>
      <c r="B141" s="7" t="s">
        <v>674</v>
      </c>
      <c r="C141" s="8">
        <v>239889</v>
      </c>
      <c r="D141" s="8">
        <v>300377</v>
      </c>
      <c r="E141" s="8">
        <v>348990</v>
      </c>
    </row>
    <row r="142" spans="1:5" ht="16.8">
      <c r="A142" s="6" t="s">
        <v>811</v>
      </c>
      <c r="B142" s="7" t="s">
        <v>674</v>
      </c>
      <c r="C142" s="7" t="s">
        <v>680</v>
      </c>
      <c r="D142" s="8">
        <v>98707</v>
      </c>
      <c r="E142" s="8">
        <v>114680</v>
      </c>
    </row>
    <row r="143" spans="1:5" ht="16.8">
      <c r="A143" s="6" t="s">
        <v>812</v>
      </c>
      <c r="B143" s="7" t="s">
        <v>674</v>
      </c>
      <c r="C143" s="8">
        <v>89497</v>
      </c>
      <c r="D143" s="8">
        <v>130988</v>
      </c>
      <c r="E143" s="8">
        <v>152190</v>
      </c>
    </row>
    <row r="144" spans="1:5" ht="16.8">
      <c r="A144" s="6" t="s">
        <v>813</v>
      </c>
      <c r="B144" s="7" t="s">
        <v>674</v>
      </c>
      <c r="C144" s="7" t="s">
        <v>680</v>
      </c>
      <c r="D144" s="8">
        <v>70688</v>
      </c>
      <c r="E144" s="8">
        <v>82130</v>
      </c>
    </row>
    <row r="145" spans="1:6" ht="16.8">
      <c r="A145" s="6" t="s">
        <v>814</v>
      </c>
      <c r="B145" s="7" t="s">
        <v>674</v>
      </c>
      <c r="C145" s="7" t="s">
        <v>680</v>
      </c>
      <c r="D145" s="8">
        <v>168491</v>
      </c>
      <c r="E145" s="8">
        <v>195760</v>
      </c>
    </row>
    <row r="146" spans="1:6" ht="16.8">
      <c r="A146" s="6" t="s">
        <v>815</v>
      </c>
      <c r="B146" s="7" t="s">
        <v>674</v>
      </c>
      <c r="C146" s="8">
        <v>90241</v>
      </c>
      <c r="D146" s="8">
        <v>175596</v>
      </c>
      <c r="E146" s="8">
        <v>204010</v>
      </c>
    </row>
    <row r="147" spans="1:6" ht="16.8">
      <c r="A147" s="6" t="s">
        <v>816</v>
      </c>
      <c r="B147" s="7" t="s">
        <v>674</v>
      </c>
      <c r="C147" s="7" t="s">
        <v>680</v>
      </c>
      <c r="D147" s="8">
        <v>266411</v>
      </c>
      <c r="E147" s="8">
        <v>309530</v>
      </c>
    </row>
    <row r="148" spans="1:6" ht="16.8">
      <c r="A148" s="6" t="s">
        <v>817</v>
      </c>
      <c r="B148" s="7" t="s">
        <v>674</v>
      </c>
      <c r="C148" s="7" t="s">
        <v>680</v>
      </c>
      <c r="D148" s="8">
        <v>79280</v>
      </c>
      <c r="E148" s="8">
        <v>92230</v>
      </c>
    </row>
    <row r="149" spans="1:6" ht="16.8">
      <c r="A149" s="6" t="s">
        <v>818</v>
      </c>
      <c r="B149" s="7" t="s">
        <v>674</v>
      </c>
      <c r="C149" s="8">
        <v>167266</v>
      </c>
      <c r="D149" s="8">
        <v>216983</v>
      </c>
      <c r="E149" s="8">
        <v>252100</v>
      </c>
    </row>
    <row r="150" spans="1:6" ht="16.8">
      <c r="A150" s="6" t="s">
        <v>819</v>
      </c>
      <c r="B150" s="7" t="s">
        <v>674</v>
      </c>
      <c r="C150" s="8">
        <v>123166</v>
      </c>
      <c r="D150" s="8">
        <v>191935</v>
      </c>
      <c r="E150" s="8">
        <v>223000</v>
      </c>
    </row>
    <row r="151" spans="1:6" ht="16.8">
      <c r="A151" s="6" t="s">
        <v>820</v>
      </c>
      <c r="B151" s="7" t="s">
        <v>674</v>
      </c>
      <c r="C151" s="8">
        <v>161863</v>
      </c>
      <c r="D151" s="8">
        <v>234567</v>
      </c>
      <c r="E151" s="8">
        <v>272530</v>
      </c>
    </row>
    <row r="152" spans="1:6" ht="16.8">
      <c r="A152" s="9" t="s">
        <v>248</v>
      </c>
      <c r="B152" s="10" t="s">
        <v>672</v>
      </c>
      <c r="C152" s="11">
        <v>2536003</v>
      </c>
      <c r="D152" s="11">
        <v>4171104</v>
      </c>
      <c r="E152" s="11">
        <v>4944000</v>
      </c>
      <c r="F152" s="148">
        <f t="shared" ref="F152:F179" si="0">E152*(1+0.04)</f>
        <v>5141760</v>
      </c>
    </row>
    <row r="153" spans="1:6" ht="16.8">
      <c r="A153" s="6" t="s">
        <v>638</v>
      </c>
      <c r="B153" s="7" t="s">
        <v>674</v>
      </c>
      <c r="C153" s="7" t="s">
        <v>680</v>
      </c>
      <c r="D153" s="8">
        <v>100065</v>
      </c>
      <c r="E153" s="8">
        <v>118610</v>
      </c>
      <c r="F153" s="149">
        <f t="shared" si="0"/>
        <v>123354.40000000001</v>
      </c>
    </row>
    <row r="154" spans="1:6" s="147" customFormat="1" ht="16.8">
      <c r="A154" s="143" t="s">
        <v>467</v>
      </c>
      <c r="B154" s="144" t="s">
        <v>674</v>
      </c>
      <c r="C154" s="144" t="s">
        <v>680</v>
      </c>
      <c r="D154" s="145">
        <v>143313</v>
      </c>
      <c r="E154" s="145">
        <v>169870</v>
      </c>
      <c r="F154" s="146">
        <f t="shared" si="0"/>
        <v>176664.80000000002</v>
      </c>
    </row>
    <row r="155" spans="1:6" ht="16.8">
      <c r="A155" s="6" t="s">
        <v>639</v>
      </c>
      <c r="B155" s="7" t="s">
        <v>674</v>
      </c>
      <c r="C155" s="8">
        <v>195377</v>
      </c>
      <c r="D155" s="8">
        <v>270119</v>
      </c>
      <c r="E155" s="8">
        <v>320170</v>
      </c>
      <c r="F155" s="149">
        <f t="shared" si="0"/>
        <v>332976.8</v>
      </c>
    </row>
    <row r="156" spans="1:6" ht="16.8">
      <c r="A156" s="6" t="s">
        <v>640</v>
      </c>
      <c r="B156" s="7" t="s">
        <v>674</v>
      </c>
      <c r="C156" s="7" t="s">
        <v>680</v>
      </c>
      <c r="D156" s="8">
        <v>79078</v>
      </c>
      <c r="E156" s="8">
        <v>93730</v>
      </c>
      <c r="F156" s="149">
        <f t="shared" si="0"/>
        <v>97479.2</v>
      </c>
    </row>
    <row r="157" spans="1:6" ht="16.8">
      <c r="A157" s="6" t="s">
        <v>641</v>
      </c>
      <c r="B157" s="7" t="s">
        <v>674</v>
      </c>
      <c r="C157" s="8">
        <v>109253</v>
      </c>
      <c r="D157" s="8">
        <v>175760</v>
      </c>
      <c r="E157" s="8">
        <v>208330</v>
      </c>
      <c r="F157" s="149">
        <f t="shared" si="0"/>
        <v>216663.2</v>
      </c>
    </row>
    <row r="158" spans="1:6" s="147" customFormat="1" ht="16.8">
      <c r="A158" s="143" t="s">
        <v>468</v>
      </c>
      <c r="B158" s="144" t="s">
        <v>674</v>
      </c>
      <c r="C158" s="144" t="s">
        <v>680</v>
      </c>
      <c r="D158" s="145">
        <v>66333</v>
      </c>
      <c r="E158" s="145">
        <v>78630</v>
      </c>
      <c r="F158" s="146">
        <f t="shared" si="0"/>
        <v>81775.199999999997</v>
      </c>
    </row>
    <row r="159" spans="1:6" s="147" customFormat="1" ht="16.8">
      <c r="A159" s="143" t="s">
        <v>642</v>
      </c>
      <c r="B159" s="144" t="s">
        <v>674</v>
      </c>
      <c r="C159" s="145">
        <v>137824</v>
      </c>
      <c r="D159" s="145">
        <v>233200</v>
      </c>
      <c r="E159" s="145">
        <v>276410</v>
      </c>
      <c r="F159" s="146">
        <f t="shared" si="0"/>
        <v>287466.40000000002</v>
      </c>
    </row>
    <row r="160" spans="1:6" ht="16.8">
      <c r="A160" s="6" t="s">
        <v>643</v>
      </c>
      <c r="B160" s="7" t="s">
        <v>674</v>
      </c>
      <c r="C160" s="8">
        <v>75760</v>
      </c>
      <c r="D160" s="8">
        <v>105042</v>
      </c>
      <c r="E160" s="8">
        <v>124510</v>
      </c>
      <c r="F160" s="149">
        <f t="shared" si="0"/>
        <v>129490.40000000001</v>
      </c>
    </row>
    <row r="161" spans="1:6" ht="16.8">
      <c r="A161" s="6" t="s">
        <v>644</v>
      </c>
      <c r="B161" s="7" t="s">
        <v>674</v>
      </c>
      <c r="C161" s="8">
        <v>43589</v>
      </c>
      <c r="D161" s="8">
        <v>151286</v>
      </c>
      <c r="E161" s="8">
        <v>179320</v>
      </c>
      <c r="F161" s="149">
        <f t="shared" si="0"/>
        <v>186492.80000000002</v>
      </c>
    </row>
    <row r="162" spans="1:6" ht="16.8">
      <c r="A162" s="6" t="s">
        <v>645</v>
      </c>
      <c r="B162" s="7" t="s">
        <v>674</v>
      </c>
      <c r="C162" s="7" t="s">
        <v>680</v>
      </c>
      <c r="D162" s="8">
        <v>95991</v>
      </c>
      <c r="E162" s="8">
        <v>113780</v>
      </c>
      <c r="F162" s="149">
        <f t="shared" si="0"/>
        <v>118331.2</v>
      </c>
    </row>
    <row r="163" spans="1:6" ht="16.8">
      <c r="A163" s="6" t="s">
        <v>646</v>
      </c>
      <c r="B163" s="7" t="s">
        <v>674</v>
      </c>
      <c r="C163" s="8">
        <v>145868</v>
      </c>
      <c r="D163" s="8">
        <v>276568</v>
      </c>
      <c r="E163" s="8">
        <v>327820</v>
      </c>
      <c r="F163" s="149">
        <f t="shared" si="0"/>
        <v>340932.8</v>
      </c>
    </row>
    <row r="164" spans="1:6" ht="16.8">
      <c r="A164" s="6" t="s">
        <v>647</v>
      </c>
      <c r="B164" s="7" t="s">
        <v>674</v>
      </c>
      <c r="C164" s="8">
        <v>86964</v>
      </c>
      <c r="D164" s="8">
        <v>120733</v>
      </c>
      <c r="E164" s="8">
        <v>143110</v>
      </c>
      <c r="F164" s="149">
        <f t="shared" si="0"/>
        <v>148834.4</v>
      </c>
    </row>
    <row r="165" spans="1:6" ht="16.8">
      <c r="A165" s="6" t="s">
        <v>648</v>
      </c>
      <c r="B165" s="7" t="s">
        <v>674</v>
      </c>
      <c r="C165" s="7" t="s">
        <v>680</v>
      </c>
      <c r="D165" s="8">
        <v>209107</v>
      </c>
      <c r="E165" s="8">
        <v>247860</v>
      </c>
      <c r="F165" s="149">
        <f t="shared" si="0"/>
        <v>257774.40000000002</v>
      </c>
    </row>
    <row r="166" spans="1:6" ht="16.8">
      <c r="A166" s="6" t="s">
        <v>649</v>
      </c>
      <c r="B166" s="7" t="s">
        <v>674</v>
      </c>
      <c r="C166" s="8">
        <v>51971</v>
      </c>
      <c r="D166" s="8">
        <v>89996</v>
      </c>
      <c r="E166" s="8">
        <v>106670</v>
      </c>
      <c r="F166" s="149">
        <f t="shared" si="0"/>
        <v>110936.8</v>
      </c>
    </row>
    <row r="167" spans="1:6" ht="16.8">
      <c r="A167" s="6" t="s">
        <v>650</v>
      </c>
      <c r="B167" s="7" t="s">
        <v>674</v>
      </c>
      <c r="C167" s="7" t="s">
        <v>680</v>
      </c>
      <c r="D167" s="8">
        <v>60834</v>
      </c>
      <c r="E167" s="8">
        <v>72110</v>
      </c>
      <c r="F167" s="149">
        <f t="shared" si="0"/>
        <v>74994.400000000009</v>
      </c>
    </row>
    <row r="168" spans="1:6" ht="16.8">
      <c r="A168" s="6" t="s">
        <v>651</v>
      </c>
      <c r="B168" s="7" t="s">
        <v>674</v>
      </c>
      <c r="C168" s="7" t="s">
        <v>680</v>
      </c>
      <c r="D168" s="8">
        <v>157322</v>
      </c>
      <c r="E168" s="8">
        <v>186480</v>
      </c>
      <c r="F168" s="149">
        <f t="shared" si="0"/>
        <v>193939.20000000001</v>
      </c>
    </row>
    <row r="169" spans="1:6" ht="16.8">
      <c r="A169" s="6" t="s">
        <v>652</v>
      </c>
      <c r="B169" s="7" t="s">
        <v>674</v>
      </c>
      <c r="C169" s="7" t="s">
        <v>680</v>
      </c>
      <c r="D169" s="8">
        <v>203343</v>
      </c>
      <c r="E169" s="8">
        <v>241020</v>
      </c>
      <c r="F169" s="149">
        <f t="shared" si="0"/>
        <v>250660.80000000002</v>
      </c>
    </row>
    <row r="170" spans="1:6" ht="16.8">
      <c r="A170" s="6" t="s">
        <v>653</v>
      </c>
      <c r="B170" s="7" t="s">
        <v>674</v>
      </c>
      <c r="C170" s="7" t="s">
        <v>680</v>
      </c>
      <c r="D170" s="8">
        <v>56704</v>
      </c>
      <c r="E170" s="8">
        <v>67210</v>
      </c>
      <c r="F170" s="149">
        <f t="shared" si="0"/>
        <v>69898.400000000009</v>
      </c>
    </row>
    <row r="171" spans="1:6" ht="16.8">
      <c r="A171" s="6" t="s">
        <v>654</v>
      </c>
      <c r="B171" s="7" t="s">
        <v>674</v>
      </c>
      <c r="C171" s="8">
        <v>45436</v>
      </c>
      <c r="D171" s="8">
        <v>103600</v>
      </c>
      <c r="E171" s="8">
        <v>122800</v>
      </c>
      <c r="F171" s="149">
        <f t="shared" si="0"/>
        <v>127712</v>
      </c>
    </row>
    <row r="172" spans="1:6" ht="16.8">
      <c r="A172" s="6" t="s">
        <v>655</v>
      </c>
      <c r="B172" s="7" t="s">
        <v>674</v>
      </c>
      <c r="C172" s="8">
        <v>53068</v>
      </c>
      <c r="D172" s="8">
        <v>140257</v>
      </c>
      <c r="E172" s="8">
        <v>166250</v>
      </c>
      <c r="F172" s="149">
        <f t="shared" si="0"/>
        <v>172900</v>
      </c>
    </row>
    <row r="173" spans="1:6" ht="16.8">
      <c r="A173" s="6" t="s">
        <v>656</v>
      </c>
      <c r="B173" s="7" t="s">
        <v>674</v>
      </c>
      <c r="C173" s="7" t="s">
        <v>680</v>
      </c>
      <c r="D173" s="8">
        <v>540016</v>
      </c>
      <c r="E173" s="8">
        <v>640080</v>
      </c>
      <c r="F173" s="149">
        <f t="shared" si="0"/>
        <v>665683.20000000007</v>
      </c>
    </row>
    <row r="174" spans="1:6" ht="16.8">
      <c r="A174" s="6" t="s">
        <v>657</v>
      </c>
      <c r="B174" s="7" t="s">
        <v>674</v>
      </c>
      <c r="C174" s="8">
        <v>59907</v>
      </c>
      <c r="D174" s="8">
        <v>129409</v>
      </c>
      <c r="E174" s="8">
        <v>153390</v>
      </c>
      <c r="F174" s="149">
        <f t="shared" si="0"/>
        <v>159525.6</v>
      </c>
    </row>
    <row r="175" spans="1:6" ht="16.8">
      <c r="A175" s="6" t="s">
        <v>658</v>
      </c>
      <c r="B175" s="7" t="s">
        <v>674</v>
      </c>
      <c r="C175" s="7" t="s">
        <v>680</v>
      </c>
      <c r="D175" s="8">
        <v>116633</v>
      </c>
      <c r="E175" s="8">
        <v>138250</v>
      </c>
      <c r="F175" s="149">
        <f t="shared" si="0"/>
        <v>143780</v>
      </c>
    </row>
    <row r="176" spans="1:6" ht="16.8">
      <c r="A176" s="6" t="s">
        <v>659</v>
      </c>
      <c r="B176" s="7" t="s">
        <v>674</v>
      </c>
      <c r="C176" s="8">
        <v>68510</v>
      </c>
      <c r="D176" s="8">
        <v>109834</v>
      </c>
      <c r="E176" s="8">
        <v>130190</v>
      </c>
      <c r="F176" s="149">
        <f t="shared" si="0"/>
        <v>135397.6</v>
      </c>
    </row>
    <row r="177" spans="1:6" ht="16.8">
      <c r="A177" s="6" t="s">
        <v>660</v>
      </c>
      <c r="B177" s="7" t="s">
        <v>674</v>
      </c>
      <c r="C177" s="7" t="s">
        <v>680</v>
      </c>
      <c r="D177" s="8">
        <v>236498</v>
      </c>
      <c r="E177" s="8">
        <v>280320</v>
      </c>
      <c r="F177" s="149">
        <f t="shared" si="0"/>
        <v>291532.79999999999</v>
      </c>
    </row>
    <row r="178" spans="1:6" ht="16.8">
      <c r="A178" s="6" t="s">
        <v>661</v>
      </c>
      <c r="B178" s="7" t="s">
        <v>674</v>
      </c>
      <c r="C178" s="8">
        <v>30861</v>
      </c>
      <c r="D178" s="8">
        <v>99074</v>
      </c>
      <c r="E178" s="8">
        <v>117430</v>
      </c>
      <c r="F178" s="149">
        <f t="shared" si="0"/>
        <v>122127.2</v>
      </c>
    </row>
    <row r="179" spans="1:6" ht="16.8">
      <c r="A179" s="6" t="s">
        <v>662</v>
      </c>
      <c r="B179" s="7" t="s">
        <v>674</v>
      </c>
      <c r="C179" s="8">
        <v>66264</v>
      </c>
      <c r="D179" s="8">
        <v>100989</v>
      </c>
      <c r="E179" s="8">
        <v>119700</v>
      </c>
      <c r="F179" s="149">
        <f t="shared" si="0"/>
        <v>124488</v>
      </c>
    </row>
    <row r="180" spans="1:6" ht="16.8">
      <c r="A180" s="9" t="s">
        <v>821</v>
      </c>
      <c r="B180" s="10" t="s">
        <v>672</v>
      </c>
      <c r="C180" s="11">
        <v>1911297</v>
      </c>
      <c r="D180" s="11">
        <v>2892988</v>
      </c>
      <c r="E180" s="11">
        <v>3344400</v>
      </c>
    </row>
    <row r="181" spans="1:6" ht="16.8">
      <c r="A181" s="6" t="s">
        <v>822</v>
      </c>
      <c r="B181" s="7" t="s">
        <v>674</v>
      </c>
      <c r="C181" s="7" t="s">
        <v>680</v>
      </c>
      <c r="D181" s="8">
        <v>144317</v>
      </c>
      <c r="E181" s="8">
        <v>166840</v>
      </c>
    </row>
    <row r="182" spans="1:6" ht="16.8">
      <c r="A182" s="6" t="s">
        <v>823</v>
      </c>
      <c r="B182" s="7" t="s">
        <v>674</v>
      </c>
      <c r="C182" s="8">
        <v>118472</v>
      </c>
      <c r="D182" s="8">
        <v>149705</v>
      </c>
      <c r="E182" s="8">
        <v>173070</v>
      </c>
    </row>
    <row r="183" spans="1:6" ht="16.8">
      <c r="A183" s="6" t="s">
        <v>824</v>
      </c>
      <c r="B183" s="7" t="s">
        <v>674</v>
      </c>
      <c r="C183" s="8">
        <v>103952</v>
      </c>
      <c r="D183" s="8">
        <v>272262</v>
      </c>
      <c r="E183" s="8">
        <v>314750</v>
      </c>
    </row>
    <row r="184" spans="1:6" ht="16.8">
      <c r="A184" s="6" t="s">
        <v>825</v>
      </c>
      <c r="B184" s="7" t="s">
        <v>674</v>
      </c>
      <c r="C184" s="7" t="s">
        <v>680</v>
      </c>
      <c r="D184" s="8">
        <v>31641</v>
      </c>
      <c r="E184" s="8">
        <v>36580</v>
      </c>
    </row>
    <row r="185" spans="1:6" ht="16.8">
      <c r="A185" s="6" t="s">
        <v>826</v>
      </c>
      <c r="B185" s="7" t="s">
        <v>674</v>
      </c>
      <c r="C185" s="7" t="s">
        <v>680</v>
      </c>
      <c r="D185" s="8">
        <v>105497</v>
      </c>
      <c r="E185" s="8">
        <v>121960</v>
      </c>
    </row>
    <row r="186" spans="1:6" ht="16.8">
      <c r="A186" s="6" t="s">
        <v>827</v>
      </c>
      <c r="B186" s="7" t="s">
        <v>674</v>
      </c>
      <c r="C186" s="8">
        <v>101121</v>
      </c>
      <c r="D186" s="8">
        <v>168113</v>
      </c>
      <c r="E186" s="8">
        <v>194350</v>
      </c>
    </row>
    <row r="187" spans="1:6" ht="16.8">
      <c r="A187" s="6" t="s">
        <v>828</v>
      </c>
      <c r="B187" s="7" t="s">
        <v>674</v>
      </c>
      <c r="C187" s="8">
        <v>145010</v>
      </c>
      <c r="D187" s="8">
        <v>186611</v>
      </c>
      <c r="E187" s="8">
        <v>215730</v>
      </c>
    </row>
    <row r="188" spans="1:6" ht="16.8">
      <c r="A188" s="6" t="s">
        <v>829</v>
      </c>
      <c r="B188" s="7" t="s">
        <v>674</v>
      </c>
      <c r="C188" s="7" t="s">
        <v>680</v>
      </c>
      <c r="D188" s="8">
        <v>183681</v>
      </c>
      <c r="E188" s="8">
        <v>212340</v>
      </c>
    </row>
    <row r="189" spans="1:6" ht="16.8">
      <c r="A189" s="6" t="s">
        <v>830</v>
      </c>
      <c r="B189" s="7" t="s">
        <v>674</v>
      </c>
      <c r="C189" s="7" t="s">
        <v>680</v>
      </c>
      <c r="D189" s="8">
        <v>191515</v>
      </c>
      <c r="E189" s="8">
        <v>221400</v>
      </c>
    </row>
    <row r="190" spans="1:6" ht="16.8">
      <c r="A190" s="6" t="s">
        <v>831</v>
      </c>
      <c r="B190" s="7" t="s">
        <v>674</v>
      </c>
      <c r="C190" s="7" t="s">
        <v>680</v>
      </c>
      <c r="D190" s="8">
        <v>80036</v>
      </c>
      <c r="E190" s="8">
        <v>92530</v>
      </c>
    </row>
    <row r="191" spans="1:6" ht="16.8">
      <c r="A191" s="6" t="s">
        <v>832</v>
      </c>
      <c r="B191" s="7" t="s">
        <v>674</v>
      </c>
      <c r="C191" s="7" t="s">
        <v>680</v>
      </c>
      <c r="D191" s="8">
        <v>163691</v>
      </c>
      <c r="E191" s="8">
        <v>189230</v>
      </c>
    </row>
    <row r="192" spans="1:6" ht="16.8">
      <c r="A192" s="6" t="s">
        <v>833</v>
      </c>
      <c r="B192" s="7" t="s">
        <v>674</v>
      </c>
      <c r="C192" s="8">
        <v>48611</v>
      </c>
      <c r="D192" s="8">
        <v>109633</v>
      </c>
      <c r="E192" s="8">
        <v>126740</v>
      </c>
    </row>
    <row r="193" spans="1:5" ht="16.8">
      <c r="A193" s="6" t="s">
        <v>834</v>
      </c>
      <c r="B193" s="7" t="s">
        <v>674</v>
      </c>
      <c r="C193" s="8">
        <v>134225</v>
      </c>
      <c r="D193" s="8">
        <v>172543</v>
      </c>
      <c r="E193" s="8">
        <v>199470</v>
      </c>
    </row>
    <row r="194" spans="1:5" ht="16.8">
      <c r="A194" s="6" t="s">
        <v>835</v>
      </c>
      <c r="B194" s="7" t="s">
        <v>674</v>
      </c>
      <c r="C194" s="8">
        <v>84799</v>
      </c>
      <c r="D194" s="8">
        <v>161457</v>
      </c>
      <c r="E194" s="8">
        <v>186650</v>
      </c>
    </row>
    <row r="195" spans="1:5" ht="16.8">
      <c r="A195" s="6" t="s">
        <v>836</v>
      </c>
      <c r="B195" s="7" t="s">
        <v>674</v>
      </c>
      <c r="C195" s="8">
        <v>122352</v>
      </c>
      <c r="D195" s="8">
        <v>192884</v>
      </c>
      <c r="E195" s="8">
        <v>222980</v>
      </c>
    </row>
    <row r="196" spans="1:5" ht="16.8">
      <c r="A196" s="6" t="s">
        <v>837</v>
      </c>
      <c r="B196" s="7" t="s">
        <v>674</v>
      </c>
      <c r="C196" s="7" t="s">
        <v>680</v>
      </c>
      <c r="D196" s="8">
        <v>171574</v>
      </c>
      <c r="E196" s="8">
        <v>198350</v>
      </c>
    </row>
    <row r="197" spans="1:5" ht="16.8">
      <c r="A197" s="6" t="s">
        <v>838</v>
      </c>
      <c r="B197" s="7" t="s">
        <v>674</v>
      </c>
      <c r="C197" s="7" t="s">
        <v>680</v>
      </c>
      <c r="D197" s="8">
        <v>196271</v>
      </c>
      <c r="E197" s="8">
        <v>226900</v>
      </c>
    </row>
    <row r="198" spans="1:5" ht="16.8">
      <c r="A198" s="6" t="s">
        <v>839</v>
      </c>
      <c r="B198" s="7" t="s">
        <v>674</v>
      </c>
      <c r="C198" s="8">
        <v>156627</v>
      </c>
      <c r="D198" s="8">
        <v>211557</v>
      </c>
      <c r="E198" s="8">
        <v>244570</v>
      </c>
    </row>
    <row r="199" spans="1:5" ht="16.8">
      <c r="A199" s="9" t="s">
        <v>840</v>
      </c>
      <c r="B199" s="10" t="s">
        <v>672</v>
      </c>
      <c r="C199" s="11">
        <v>2590491</v>
      </c>
      <c r="D199" s="11">
        <v>4112445</v>
      </c>
      <c r="E199" s="11">
        <v>4826000</v>
      </c>
    </row>
    <row r="200" spans="1:5" ht="16.8">
      <c r="A200" s="6" t="s">
        <v>841</v>
      </c>
      <c r="B200" s="7" t="s">
        <v>674</v>
      </c>
      <c r="C200" s="8">
        <v>60998</v>
      </c>
      <c r="D200" s="8">
        <v>104062</v>
      </c>
      <c r="E200" s="8">
        <v>122120</v>
      </c>
    </row>
    <row r="201" spans="1:5" ht="16.8">
      <c r="A201" s="6" t="s">
        <v>842</v>
      </c>
      <c r="B201" s="7" t="s">
        <v>674</v>
      </c>
      <c r="C201" s="8">
        <v>107034</v>
      </c>
      <c r="D201" s="8">
        <v>142045</v>
      </c>
      <c r="E201" s="8">
        <v>166690</v>
      </c>
    </row>
    <row r="202" spans="1:5" ht="16.8">
      <c r="A202" s="6" t="s">
        <v>843</v>
      </c>
      <c r="B202" s="7" t="s">
        <v>674</v>
      </c>
      <c r="C202" s="7" t="s">
        <v>680</v>
      </c>
      <c r="D202" s="8">
        <v>86016</v>
      </c>
      <c r="E202" s="8">
        <v>100940</v>
      </c>
    </row>
    <row r="203" spans="1:5" ht="16.8">
      <c r="A203" s="6" t="s">
        <v>844</v>
      </c>
      <c r="B203" s="7" t="s">
        <v>674</v>
      </c>
      <c r="C203" s="8">
        <v>167648</v>
      </c>
      <c r="D203" s="8">
        <v>207977</v>
      </c>
      <c r="E203" s="8">
        <v>244060</v>
      </c>
    </row>
    <row r="204" spans="1:5" ht="16.8">
      <c r="A204" s="6" t="s">
        <v>845</v>
      </c>
      <c r="B204" s="7" t="s">
        <v>674</v>
      </c>
      <c r="C204" s="8">
        <v>113929</v>
      </c>
      <c r="D204" s="8">
        <v>200942</v>
      </c>
      <c r="E204" s="8">
        <v>235810</v>
      </c>
    </row>
    <row r="205" spans="1:5" ht="16.8">
      <c r="A205" s="6" t="s">
        <v>846</v>
      </c>
      <c r="B205" s="7" t="s">
        <v>674</v>
      </c>
      <c r="C205" s="8">
        <v>105861</v>
      </c>
      <c r="D205" s="8">
        <v>202712</v>
      </c>
      <c r="E205" s="8">
        <v>237890</v>
      </c>
    </row>
    <row r="206" spans="1:5" ht="16.8">
      <c r="A206" s="6" t="s">
        <v>847</v>
      </c>
      <c r="B206" s="7" t="s">
        <v>674</v>
      </c>
      <c r="C206" s="8">
        <v>126560</v>
      </c>
      <c r="D206" s="8">
        <v>182819</v>
      </c>
      <c r="E206" s="8">
        <v>214540</v>
      </c>
    </row>
    <row r="207" spans="1:5" ht="16.8">
      <c r="A207" s="6" t="s">
        <v>848</v>
      </c>
      <c r="B207" s="7" t="s">
        <v>674</v>
      </c>
      <c r="C207" s="8">
        <v>109204</v>
      </c>
      <c r="D207" s="8">
        <v>167060</v>
      </c>
      <c r="E207" s="8">
        <v>196050</v>
      </c>
    </row>
    <row r="208" spans="1:5" ht="16.8">
      <c r="A208" s="6" t="s">
        <v>849</v>
      </c>
      <c r="B208" s="7" t="s">
        <v>674</v>
      </c>
      <c r="C208" s="8">
        <v>111919</v>
      </c>
      <c r="D208" s="8">
        <v>143559</v>
      </c>
      <c r="E208" s="8">
        <v>168470</v>
      </c>
    </row>
    <row r="209" spans="1:5" ht="16.8">
      <c r="A209" s="6" t="s">
        <v>850</v>
      </c>
      <c r="B209" s="7" t="s">
        <v>674</v>
      </c>
      <c r="C209" s="8">
        <v>150836</v>
      </c>
      <c r="D209" s="8">
        <v>235147</v>
      </c>
      <c r="E209" s="8">
        <v>275950</v>
      </c>
    </row>
    <row r="210" spans="1:5" ht="16.8">
      <c r="A210" s="6" t="s">
        <v>851</v>
      </c>
      <c r="B210" s="7" t="s">
        <v>674</v>
      </c>
      <c r="C210" s="8">
        <v>75578</v>
      </c>
      <c r="D210" s="8">
        <v>103224</v>
      </c>
      <c r="E210" s="8">
        <v>121130</v>
      </c>
    </row>
    <row r="211" spans="1:5" ht="16.8">
      <c r="A211" s="6" t="s">
        <v>852</v>
      </c>
      <c r="B211" s="7" t="s">
        <v>674</v>
      </c>
      <c r="C211" s="7" t="s">
        <v>680</v>
      </c>
      <c r="D211" s="8">
        <v>150024</v>
      </c>
      <c r="E211" s="8">
        <v>176060</v>
      </c>
    </row>
    <row r="212" spans="1:5" ht="16.8">
      <c r="A212" s="6" t="s">
        <v>853</v>
      </c>
      <c r="B212" s="7" t="s">
        <v>674</v>
      </c>
      <c r="C212" s="7" t="s">
        <v>680</v>
      </c>
      <c r="D212" s="8">
        <v>128398</v>
      </c>
      <c r="E212" s="8">
        <v>150680</v>
      </c>
    </row>
    <row r="213" spans="1:5" ht="16.8">
      <c r="A213" s="6" t="s">
        <v>854</v>
      </c>
      <c r="B213" s="7" t="s">
        <v>674</v>
      </c>
      <c r="C213" s="7" t="s">
        <v>680</v>
      </c>
      <c r="D213" s="8">
        <v>118540</v>
      </c>
      <c r="E213" s="8">
        <v>139110</v>
      </c>
    </row>
    <row r="214" spans="1:5" ht="16.8">
      <c r="A214" s="6" t="s">
        <v>855</v>
      </c>
      <c r="B214" s="7" t="s">
        <v>674</v>
      </c>
      <c r="C214" s="7" t="s">
        <v>680</v>
      </c>
      <c r="D214" s="8">
        <v>150032</v>
      </c>
      <c r="E214" s="8">
        <v>176060</v>
      </c>
    </row>
    <row r="215" spans="1:5" ht="16.8">
      <c r="A215" s="6" t="s">
        <v>856</v>
      </c>
      <c r="B215" s="7" t="s">
        <v>674</v>
      </c>
      <c r="C215" s="7" t="s">
        <v>680</v>
      </c>
      <c r="D215" s="8">
        <v>67391</v>
      </c>
      <c r="E215" s="8">
        <v>79080</v>
      </c>
    </row>
    <row r="216" spans="1:5" ht="16.8">
      <c r="A216" s="6" t="s">
        <v>857</v>
      </c>
      <c r="B216" s="7" t="s">
        <v>674</v>
      </c>
      <c r="C216" s="8">
        <v>142652</v>
      </c>
      <c r="D216" s="8">
        <v>174273</v>
      </c>
      <c r="E216" s="8">
        <v>204510</v>
      </c>
    </row>
    <row r="217" spans="1:5" ht="16.8">
      <c r="A217" s="6" t="s">
        <v>858</v>
      </c>
      <c r="B217" s="7" t="s">
        <v>674</v>
      </c>
      <c r="C217" s="7" t="s">
        <v>680</v>
      </c>
      <c r="D217" s="8">
        <v>142480</v>
      </c>
      <c r="E217" s="8">
        <v>167200</v>
      </c>
    </row>
    <row r="218" spans="1:5" ht="16.8">
      <c r="A218" s="6" t="s">
        <v>859</v>
      </c>
      <c r="B218" s="7" t="s">
        <v>674</v>
      </c>
      <c r="C218" s="8">
        <v>166029</v>
      </c>
      <c r="D218" s="8">
        <v>320687</v>
      </c>
      <c r="E218" s="8">
        <v>376330</v>
      </c>
    </row>
    <row r="219" spans="1:5" ht="16.8">
      <c r="A219" s="6" t="s">
        <v>860</v>
      </c>
      <c r="B219" s="7" t="s">
        <v>674</v>
      </c>
      <c r="C219" s="8">
        <v>139748</v>
      </c>
      <c r="D219" s="8">
        <v>212638</v>
      </c>
      <c r="E219" s="8">
        <v>249530</v>
      </c>
    </row>
    <row r="220" spans="1:5" ht="16.8">
      <c r="A220" s="6" t="s">
        <v>861</v>
      </c>
      <c r="B220" s="7" t="s">
        <v>674</v>
      </c>
      <c r="C220" s="7" t="s">
        <v>680</v>
      </c>
      <c r="D220" s="8">
        <v>119034</v>
      </c>
      <c r="E220" s="8">
        <v>139690</v>
      </c>
    </row>
    <row r="221" spans="1:5" ht="16.8">
      <c r="A221" s="6" t="s">
        <v>862</v>
      </c>
      <c r="B221" s="7" t="s">
        <v>674</v>
      </c>
      <c r="C221" s="7" t="s">
        <v>680</v>
      </c>
      <c r="D221" s="8">
        <v>188728</v>
      </c>
      <c r="E221" s="8">
        <v>221470</v>
      </c>
    </row>
    <row r="222" spans="1:5" ht="16.8">
      <c r="A222" s="6" t="s">
        <v>863</v>
      </c>
      <c r="B222" s="7" t="s">
        <v>674</v>
      </c>
      <c r="C222" s="8">
        <v>90893</v>
      </c>
      <c r="D222" s="8">
        <v>136149</v>
      </c>
      <c r="E222" s="8">
        <v>159770</v>
      </c>
    </row>
    <row r="223" spans="1:5" ht="16.8">
      <c r="A223" s="6" t="s">
        <v>864</v>
      </c>
      <c r="B223" s="7" t="s">
        <v>674</v>
      </c>
      <c r="C223" s="8">
        <v>235750</v>
      </c>
      <c r="D223" s="8">
        <v>311970</v>
      </c>
      <c r="E223" s="8">
        <v>366100</v>
      </c>
    </row>
    <row r="224" spans="1:5" ht="16.8">
      <c r="A224" s="6" t="s">
        <v>865</v>
      </c>
      <c r="B224" s="7" t="s">
        <v>674</v>
      </c>
      <c r="C224" s="7" t="s">
        <v>680</v>
      </c>
      <c r="D224" s="8">
        <v>116538</v>
      </c>
      <c r="E224" s="8">
        <v>136760</v>
      </c>
    </row>
    <row r="225" spans="1:5" ht="16.8">
      <c r="A225" s="9" t="s">
        <v>866</v>
      </c>
      <c r="B225" s="10" t="s">
        <v>672</v>
      </c>
      <c r="C225" s="11">
        <v>1029312</v>
      </c>
      <c r="D225" s="11">
        <v>2176947</v>
      </c>
      <c r="E225" s="11">
        <v>2504100</v>
      </c>
    </row>
    <row r="226" spans="1:5" ht="16.8">
      <c r="A226" s="6" t="s">
        <v>867</v>
      </c>
      <c r="B226" s="7" t="s">
        <v>674</v>
      </c>
      <c r="C226" s="7" t="s">
        <v>680</v>
      </c>
      <c r="D226" s="8">
        <v>149683</v>
      </c>
      <c r="E226" s="8">
        <v>172180</v>
      </c>
    </row>
    <row r="227" spans="1:5" ht="16.8">
      <c r="A227" s="6" t="s">
        <v>868</v>
      </c>
      <c r="B227" s="7" t="s">
        <v>674</v>
      </c>
      <c r="C227" s="8">
        <v>107633</v>
      </c>
      <c r="D227" s="8">
        <v>156649</v>
      </c>
      <c r="E227" s="8">
        <v>180190</v>
      </c>
    </row>
    <row r="228" spans="1:5" ht="16.8">
      <c r="A228" s="6" t="s">
        <v>869</v>
      </c>
      <c r="B228" s="7" t="s">
        <v>674</v>
      </c>
      <c r="C228" s="8">
        <v>69725</v>
      </c>
      <c r="D228" s="8">
        <v>157542</v>
      </c>
      <c r="E228" s="8">
        <v>181220</v>
      </c>
    </row>
    <row r="229" spans="1:5" ht="16.8">
      <c r="A229" s="6" t="s">
        <v>866</v>
      </c>
      <c r="B229" s="7" t="s">
        <v>674</v>
      </c>
      <c r="C229" s="7" t="s">
        <v>680</v>
      </c>
      <c r="D229" s="8">
        <v>127226</v>
      </c>
      <c r="E229" s="8">
        <v>146350</v>
      </c>
    </row>
    <row r="230" spans="1:5" ht="16.8">
      <c r="A230" s="6" t="s">
        <v>870</v>
      </c>
      <c r="B230" s="7" t="s">
        <v>674</v>
      </c>
      <c r="C230" s="7" t="s">
        <v>680</v>
      </c>
      <c r="D230" s="8">
        <v>146149</v>
      </c>
      <c r="E230" s="8">
        <v>168110</v>
      </c>
    </row>
    <row r="231" spans="1:5" ht="16.8">
      <c r="A231" s="6" t="s">
        <v>871</v>
      </c>
      <c r="B231" s="7" t="s">
        <v>674</v>
      </c>
      <c r="C231" s="7" t="s">
        <v>680</v>
      </c>
      <c r="D231" s="8">
        <v>133625</v>
      </c>
      <c r="E231" s="8">
        <v>153710</v>
      </c>
    </row>
    <row r="232" spans="1:5" ht="16.8">
      <c r="A232" s="6" t="s">
        <v>872</v>
      </c>
      <c r="B232" s="7" t="s">
        <v>674</v>
      </c>
      <c r="C232" s="8">
        <v>154396</v>
      </c>
      <c r="D232" s="8">
        <v>214969</v>
      </c>
      <c r="E232" s="8">
        <v>247270</v>
      </c>
    </row>
    <row r="233" spans="1:5" ht="16.8">
      <c r="A233" s="6" t="s">
        <v>873</v>
      </c>
      <c r="B233" s="7" t="s">
        <v>674</v>
      </c>
      <c r="C233" s="8">
        <v>128720</v>
      </c>
      <c r="D233" s="8">
        <v>152581</v>
      </c>
      <c r="E233" s="8">
        <v>175510</v>
      </c>
    </row>
    <row r="234" spans="1:5" ht="16.8">
      <c r="A234" s="6" t="s">
        <v>874</v>
      </c>
      <c r="B234" s="7" t="s">
        <v>674</v>
      </c>
      <c r="C234" s="7" t="s">
        <v>680</v>
      </c>
      <c r="D234" s="8">
        <v>121363</v>
      </c>
      <c r="E234" s="8">
        <v>139600</v>
      </c>
    </row>
    <row r="235" spans="1:5" ht="16.8">
      <c r="A235" s="6" t="s">
        <v>875</v>
      </c>
      <c r="B235" s="7" t="s">
        <v>674</v>
      </c>
      <c r="C235" s="8">
        <v>161349</v>
      </c>
      <c r="D235" s="8">
        <v>236679</v>
      </c>
      <c r="E235" s="8">
        <v>272170</v>
      </c>
    </row>
    <row r="236" spans="1:5" ht="16.8">
      <c r="A236" s="6" t="s">
        <v>876</v>
      </c>
      <c r="B236" s="7" t="s">
        <v>674</v>
      </c>
      <c r="C236" s="7" t="s">
        <v>680</v>
      </c>
      <c r="D236" s="8">
        <v>148317</v>
      </c>
      <c r="E236" s="8">
        <v>170610</v>
      </c>
    </row>
    <row r="237" spans="1:5" ht="16.8">
      <c r="A237" s="6" t="s">
        <v>877</v>
      </c>
      <c r="B237" s="7" t="s">
        <v>674</v>
      </c>
      <c r="C237" s="8">
        <v>169622</v>
      </c>
      <c r="D237" s="8">
        <v>195555</v>
      </c>
      <c r="E237" s="8">
        <v>224940</v>
      </c>
    </row>
    <row r="238" spans="1:5" ht="16.8">
      <c r="A238" s="6" t="s">
        <v>878</v>
      </c>
      <c r="B238" s="7" t="s">
        <v>674</v>
      </c>
      <c r="C238" s="8">
        <v>111965</v>
      </c>
      <c r="D238" s="8">
        <v>236609</v>
      </c>
      <c r="E238" s="8">
        <v>272170</v>
      </c>
    </row>
    <row r="239" spans="1:5" ht="16.8">
      <c r="A239" s="9" t="s">
        <v>879</v>
      </c>
      <c r="B239" s="10" t="s">
        <v>672</v>
      </c>
      <c r="C239" s="11">
        <v>2172005</v>
      </c>
      <c r="D239" s="11">
        <v>3233366</v>
      </c>
      <c r="E239" s="11">
        <v>3700700</v>
      </c>
    </row>
    <row r="240" spans="1:5" ht="16.8">
      <c r="A240" s="6" t="s">
        <v>880</v>
      </c>
      <c r="B240" s="7" t="s">
        <v>674</v>
      </c>
      <c r="C240" s="8">
        <v>123686</v>
      </c>
      <c r="D240" s="8">
        <v>261567</v>
      </c>
      <c r="E240" s="8">
        <v>299370</v>
      </c>
    </row>
    <row r="241" spans="1:5" ht="16.8">
      <c r="A241" s="6" t="s">
        <v>881</v>
      </c>
      <c r="B241" s="7" t="s">
        <v>674</v>
      </c>
      <c r="C241" s="7" t="s">
        <v>680</v>
      </c>
      <c r="D241" s="8">
        <v>340287</v>
      </c>
      <c r="E241" s="8">
        <v>389470</v>
      </c>
    </row>
    <row r="242" spans="1:5" ht="16.8">
      <c r="A242" s="6" t="s">
        <v>882</v>
      </c>
      <c r="B242" s="7" t="s">
        <v>674</v>
      </c>
      <c r="C242" s="7" t="s">
        <v>680</v>
      </c>
      <c r="D242" s="8">
        <v>105242</v>
      </c>
      <c r="E242" s="8">
        <v>120450</v>
      </c>
    </row>
    <row r="243" spans="1:5" ht="16.8">
      <c r="A243" s="6" t="s">
        <v>883</v>
      </c>
      <c r="B243" s="7" t="s">
        <v>674</v>
      </c>
      <c r="C243" s="8">
        <v>88687</v>
      </c>
      <c r="D243" s="8">
        <v>121989</v>
      </c>
      <c r="E243" s="8">
        <v>139620</v>
      </c>
    </row>
    <row r="244" spans="1:5" ht="16.8">
      <c r="A244" s="6" t="s">
        <v>884</v>
      </c>
      <c r="B244" s="7" t="s">
        <v>674</v>
      </c>
      <c r="C244" s="8">
        <v>83643</v>
      </c>
      <c r="D244" s="8">
        <v>166309</v>
      </c>
      <c r="E244" s="8">
        <v>190350</v>
      </c>
    </row>
    <row r="245" spans="1:5" ht="16.8">
      <c r="A245" s="6" t="s">
        <v>885</v>
      </c>
      <c r="B245" s="7" t="s">
        <v>674</v>
      </c>
      <c r="C245" s="8">
        <v>89628</v>
      </c>
      <c r="D245" s="8">
        <v>127718</v>
      </c>
      <c r="E245" s="8">
        <v>146180</v>
      </c>
    </row>
    <row r="246" spans="1:5" ht="16.8">
      <c r="A246" s="6" t="s">
        <v>886</v>
      </c>
      <c r="B246" s="7" t="s">
        <v>674</v>
      </c>
      <c r="C246" s="7" t="s">
        <v>680</v>
      </c>
      <c r="D246" s="8">
        <v>94228</v>
      </c>
      <c r="E246" s="8">
        <v>107850</v>
      </c>
    </row>
    <row r="247" spans="1:5" ht="16.8">
      <c r="A247" s="6" t="s">
        <v>887</v>
      </c>
      <c r="B247" s="7" t="s">
        <v>674</v>
      </c>
      <c r="C247" s="7" t="s">
        <v>680</v>
      </c>
      <c r="D247" s="8">
        <v>147335</v>
      </c>
      <c r="E247" s="8">
        <v>168630</v>
      </c>
    </row>
    <row r="248" spans="1:5" ht="16.8">
      <c r="A248" s="6" t="s">
        <v>888</v>
      </c>
      <c r="B248" s="7" t="s">
        <v>674</v>
      </c>
      <c r="C248" s="8">
        <v>126112</v>
      </c>
      <c r="D248" s="8">
        <v>198975</v>
      </c>
      <c r="E248" s="8">
        <v>227730</v>
      </c>
    </row>
    <row r="249" spans="1:5" ht="16.8">
      <c r="A249" s="6" t="s">
        <v>889</v>
      </c>
      <c r="B249" s="7" t="s">
        <v>674</v>
      </c>
      <c r="C249" s="7" t="s">
        <v>680</v>
      </c>
      <c r="D249" s="8">
        <v>70276</v>
      </c>
      <c r="E249" s="8">
        <v>80430</v>
      </c>
    </row>
    <row r="250" spans="1:5" ht="16.8">
      <c r="A250" s="6" t="s">
        <v>890</v>
      </c>
      <c r="B250" s="7" t="s">
        <v>674</v>
      </c>
      <c r="C250" s="7" t="s">
        <v>680</v>
      </c>
      <c r="D250" s="8">
        <v>372080</v>
      </c>
      <c r="E250" s="8">
        <v>425860</v>
      </c>
    </row>
    <row r="251" spans="1:5" ht="16.8">
      <c r="A251" s="6" t="s">
        <v>891</v>
      </c>
      <c r="B251" s="7" t="s">
        <v>674</v>
      </c>
      <c r="C251" s="7" t="s">
        <v>680</v>
      </c>
      <c r="D251" s="8">
        <v>374515</v>
      </c>
      <c r="E251" s="8">
        <v>428650</v>
      </c>
    </row>
    <row r="252" spans="1:5" ht="16.8">
      <c r="A252" s="6" t="s">
        <v>892</v>
      </c>
      <c r="B252" s="7" t="s">
        <v>674</v>
      </c>
      <c r="C252" s="8">
        <v>147537</v>
      </c>
      <c r="D252" s="8">
        <v>183994</v>
      </c>
      <c r="E252" s="8">
        <v>210590</v>
      </c>
    </row>
    <row r="253" spans="1:5" ht="16.8">
      <c r="A253" s="6" t="s">
        <v>893</v>
      </c>
      <c r="B253" s="7" t="s">
        <v>674</v>
      </c>
      <c r="C253" s="8">
        <v>121769</v>
      </c>
      <c r="D253" s="8">
        <v>155344</v>
      </c>
      <c r="E253" s="8">
        <v>177800</v>
      </c>
    </row>
    <row r="254" spans="1:5" ht="16.8">
      <c r="A254" s="6" t="s">
        <v>894</v>
      </c>
      <c r="B254" s="7" t="s">
        <v>674</v>
      </c>
      <c r="C254" s="8">
        <v>80692</v>
      </c>
      <c r="D254" s="8">
        <v>138072</v>
      </c>
      <c r="E254" s="8">
        <v>158030</v>
      </c>
    </row>
    <row r="255" spans="1:5" ht="16.8">
      <c r="A255" s="6" t="s">
        <v>895</v>
      </c>
      <c r="B255" s="7" t="s">
        <v>674</v>
      </c>
      <c r="C255" s="8">
        <v>90927</v>
      </c>
      <c r="D255" s="8">
        <v>154630</v>
      </c>
      <c r="E255" s="8">
        <v>176980</v>
      </c>
    </row>
    <row r="256" spans="1:5" ht="16.8">
      <c r="A256" s="6" t="s">
        <v>896</v>
      </c>
      <c r="B256" s="7" t="s">
        <v>674</v>
      </c>
      <c r="C256" s="8">
        <v>70374</v>
      </c>
      <c r="D256" s="8">
        <v>99056</v>
      </c>
      <c r="E256" s="8">
        <v>113370</v>
      </c>
    </row>
    <row r="257" spans="1:5" ht="16.8">
      <c r="A257" s="6" t="s">
        <v>897</v>
      </c>
      <c r="B257" s="7" t="s">
        <v>674</v>
      </c>
      <c r="C257" s="8">
        <v>98767</v>
      </c>
      <c r="D257" s="8">
        <v>121749</v>
      </c>
      <c r="E257" s="8">
        <v>139350</v>
      </c>
    </row>
    <row r="258" spans="1:5" ht="16.8">
      <c r="A258" s="9" t="s">
        <v>898</v>
      </c>
      <c r="B258" s="10" t="s">
        <v>672</v>
      </c>
      <c r="C258" s="11">
        <v>1535790</v>
      </c>
      <c r="D258" s="11">
        <v>2398957</v>
      </c>
      <c r="E258" s="11">
        <v>2801200</v>
      </c>
    </row>
    <row r="259" spans="1:5" ht="16.8">
      <c r="A259" s="6" t="s">
        <v>899</v>
      </c>
      <c r="B259" s="7" t="s">
        <v>674</v>
      </c>
      <c r="C259" s="8">
        <v>156122</v>
      </c>
      <c r="D259" s="8">
        <v>313690</v>
      </c>
      <c r="E259" s="8">
        <v>366280</v>
      </c>
    </row>
    <row r="260" spans="1:5" ht="16.8">
      <c r="A260" s="6" t="s">
        <v>900</v>
      </c>
      <c r="B260" s="7" t="s">
        <v>674</v>
      </c>
      <c r="C260" s="7" t="s">
        <v>680</v>
      </c>
      <c r="D260" s="8">
        <v>147999</v>
      </c>
      <c r="E260" s="8">
        <v>172810</v>
      </c>
    </row>
    <row r="261" spans="1:5" ht="16.8">
      <c r="A261" s="6" t="s">
        <v>901</v>
      </c>
      <c r="B261" s="7" t="s">
        <v>674</v>
      </c>
      <c r="C261" s="7" t="s">
        <v>680</v>
      </c>
      <c r="D261" s="8">
        <v>87187</v>
      </c>
      <c r="E261" s="8">
        <v>101810</v>
      </c>
    </row>
    <row r="262" spans="1:5" ht="16.8">
      <c r="A262" s="6" t="s">
        <v>902</v>
      </c>
      <c r="B262" s="7" t="s">
        <v>674</v>
      </c>
      <c r="C262" s="7" t="s">
        <v>680</v>
      </c>
      <c r="D262" s="8">
        <v>138340</v>
      </c>
      <c r="E262" s="8">
        <v>161530</v>
      </c>
    </row>
    <row r="263" spans="1:5" ht="16.8">
      <c r="A263" s="6" t="s">
        <v>903</v>
      </c>
      <c r="B263" s="7" t="s">
        <v>674</v>
      </c>
      <c r="C263" s="8">
        <v>140183</v>
      </c>
      <c r="D263" s="8">
        <v>165087</v>
      </c>
      <c r="E263" s="8">
        <v>192770</v>
      </c>
    </row>
    <row r="264" spans="1:5" ht="16.8">
      <c r="A264" s="6" t="s">
        <v>904</v>
      </c>
      <c r="B264" s="7" t="s">
        <v>674</v>
      </c>
      <c r="C264" s="7" t="s">
        <v>680</v>
      </c>
      <c r="D264" s="8">
        <v>179600</v>
      </c>
      <c r="E264" s="8">
        <v>209710</v>
      </c>
    </row>
    <row r="265" spans="1:5" ht="16.8">
      <c r="A265" s="6" t="s">
        <v>905</v>
      </c>
      <c r="B265" s="7" t="s">
        <v>674</v>
      </c>
      <c r="C265" s="7" t="s">
        <v>680</v>
      </c>
      <c r="D265" s="8">
        <v>94264</v>
      </c>
      <c r="E265" s="8">
        <v>110070</v>
      </c>
    </row>
    <row r="266" spans="1:5" ht="16.8">
      <c r="A266" s="6" t="s">
        <v>906</v>
      </c>
      <c r="B266" s="7" t="s">
        <v>674</v>
      </c>
      <c r="C266" s="7" t="s">
        <v>680</v>
      </c>
      <c r="D266" s="8">
        <v>160001</v>
      </c>
      <c r="E266" s="8">
        <v>186830</v>
      </c>
    </row>
    <row r="267" spans="1:5" ht="16.8">
      <c r="A267" s="6" t="s">
        <v>907</v>
      </c>
      <c r="B267" s="7" t="s">
        <v>674</v>
      </c>
      <c r="C267" s="8">
        <v>95365</v>
      </c>
      <c r="D267" s="8">
        <v>221873</v>
      </c>
      <c r="E267" s="8">
        <v>259070</v>
      </c>
    </row>
    <row r="268" spans="1:5" ht="16.8">
      <c r="A268" s="6" t="s">
        <v>908</v>
      </c>
      <c r="B268" s="7" t="s">
        <v>674</v>
      </c>
      <c r="C268" s="8">
        <v>58612</v>
      </c>
      <c r="D268" s="8">
        <v>148558</v>
      </c>
      <c r="E268" s="8">
        <v>173470</v>
      </c>
    </row>
    <row r="269" spans="1:5" ht="16.8">
      <c r="A269" s="6" t="s">
        <v>909</v>
      </c>
      <c r="B269" s="7" t="s">
        <v>674</v>
      </c>
      <c r="C269" s="8">
        <v>119796</v>
      </c>
      <c r="D269" s="8">
        <v>170414</v>
      </c>
      <c r="E269" s="8">
        <v>198990</v>
      </c>
    </row>
    <row r="270" spans="1:5" ht="16.8">
      <c r="A270" s="6" t="s">
        <v>910</v>
      </c>
      <c r="B270" s="7" t="s">
        <v>674</v>
      </c>
      <c r="C270" s="7" t="s">
        <v>680</v>
      </c>
      <c r="D270" s="8">
        <v>43459</v>
      </c>
      <c r="E270" s="8">
        <v>50750</v>
      </c>
    </row>
    <row r="271" spans="1:5" ht="16.8">
      <c r="A271" s="6" t="s">
        <v>911</v>
      </c>
      <c r="B271" s="7" t="s">
        <v>674</v>
      </c>
      <c r="C271" s="8">
        <v>110259</v>
      </c>
      <c r="D271" s="8">
        <v>131330</v>
      </c>
      <c r="E271" s="8">
        <v>153350</v>
      </c>
    </row>
    <row r="272" spans="1:5" ht="16.8">
      <c r="A272" s="6" t="s">
        <v>912</v>
      </c>
      <c r="B272" s="7" t="s">
        <v>674</v>
      </c>
      <c r="C272" s="7" t="s">
        <v>680</v>
      </c>
      <c r="D272" s="8">
        <v>113951</v>
      </c>
      <c r="E272" s="8">
        <v>133060</v>
      </c>
    </row>
    <row r="273" spans="1:5" ht="16.8">
      <c r="A273" s="6" t="s">
        <v>913</v>
      </c>
      <c r="B273" s="7" t="s">
        <v>674</v>
      </c>
      <c r="C273" s="7" t="s">
        <v>680</v>
      </c>
      <c r="D273" s="8">
        <v>145408</v>
      </c>
      <c r="E273" s="8">
        <v>169790</v>
      </c>
    </row>
    <row r="274" spans="1:5" ht="16.8">
      <c r="A274" s="6" t="s">
        <v>914</v>
      </c>
      <c r="B274" s="7" t="s">
        <v>674</v>
      </c>
      <c r="C274" s="8">
        <v>115244</v>
      </c>
      <c r="D274" s="8">
        <v>137796</v>
      </c>
      <c r="E274" s="8">
        <v>160900</v>
      </c>
    </row>
    <row r="275" spans="1:5" ht="16.8">
      <c r="A275" s="9" t="s">
        <v>915</v>
      </c>
      <c r="B275" s="10" t="s">
        <v>672</v>
      </c>
      <c r="C275" s="11">
        <v>2125068</v>
      </c>
      <c r="D275" s="11">
        <v>3267837</v>
      </c>
      <c r="E275" s="11">
        <v>3796700</v>
      </c>
    </row>
    <row r="276" spans="1:5" ht="16.8">
      <c r="A276" s="6" t="s">
        <v>916</v>
      </c>
      <c r="B276" s="7" t="s">
        <v>674</v>
      </c>
      <c r="C276" s="7" t="s">
        <v>680</v>
      </c>
      <c r="D276" s="8">
        <v>136221</v>
      </c>
      <c r="E276" s="8">
        <v>158270</v>
      </c>
    </row>
    <row r="277" spans="1:5" ht="16.8">
      <c r="A277" s="6" t="s">
        <v>917</v>
      </c>
      <c r="B277" s="7" t="s">
        <v>674</v>
      </c>
      <c r="C277" s="7" t="s">
        <v>680</v>
      </c>
      <c r="D277" s="8">
        <v>197292</v>
      </c>
      <c r="E277" s="8">
        <v>229220</v>
      </c>
    </row>
    <row r="278" spans="1:5" ht="16.8">
      <c r="A278" s="6" t="s">
        <v>918</v>
      </c>
      <c r="B278" s="7" t="s">
        <v>674</v>
      </c>
      <c r="C278" s="7" t="s">
        <v>680</v>
      </c>
      <c r="D278" s="8">
        <v>277119</v>
      </c>
      <c r="E278" s="8">
        <v>321970</v>
      </c>
    </row>
    <row r="279" spans="1:5" ht="16.8">
      <c r="A279" s="6" t="s">
        <v>919</v>
      </c>
      <c r="B279" s="7" t="s">
        <v>674</v>
      </c>
      <c r="C279" s="7" t="s">
        <v>680</v>
      </c>
      <c r="D279" s="8">
        <v>242140</v>
      </c>
      <c r="E279" s="8">
        <v>281330</v>
      </c>
    </row>
    <row r="280" spans="1:5" ht="16.8">
      <c r="A280" s="6" t="s">
        <v>920</v>
      </c>
      <c r="B280" s="7" t="s">
        <v>674</v>
      </c>
      <c r="C280" s="8">
        <v>137050</v>
      </c>
      <c r="D280" s="8">
        <v>198032</v>
      </c>
      <c r="E280" s="8">
        <v>230080</v>
      </c>
    </row>
    <row r="281" spans="1:5" ht="16.8">
      <c r="A281" s="6" t="s">
        <v>921</v>
      </c>
      <c r="B281" s="7" t="s">
        <v>674</v>
      </c>
      <c r="C281" s="8">
        <v>112754</v>
      </c>
      <c r="D281" s="8">
        <v>170603</v>
      </c>
      <c r="E281" s="8">
        <v>198210</v>
      </c>
    </row>
    <row r="282" spans="1:5" ht="16.8">
      <c r="A282" s="6" t="s">
        <v>922</v>
      </c>
      <c r="B282" s="7" t="s">
        <v>674</v>
      </c>
      <c r="C282" s="8">
        <v>138401</v>
      </c>
      <c r="D282" s="8">
        <v>208333</v>
      </c>
      <c r="E282" s="8">
        <v>242050</v>
      </c>
    </row>
    <row r="283" spans="1:5" ht="16.8">
      <c r="A283" s="6" t="s">
        <v>923</v>
      </c>
      <c r="B283" s="7" t="s">
        <v>674</v>
      </c>
      <c r="C283" s="8">
        <v>139290</v>
      </c>
      <c r="D283" s="8">
        <v>258829</v>
      </c>
      <c r="E283" s="8">
        <v>300720</v>
      </c>
    </row>
    <row r="284" spans="1:5" ht="16.8">
      <c r="A284" s="6" t="s">
        <v>924</v>
      </c>
      <c r="B284" s="7" t="s">
        <v>674</v>
      </c>
      <c r="C284" s="8">
        <v>75641</v>
      </c>
      <c r="D284" s="8">
        <v>147364</v>
      </c>
      <c r="E284" s="8">
        <v>171210</v>
      </c>
    </row>
    <row r="285" spans="1:5" ht="16.8">
      <c r="A285" s="6" t="s">
        <v>925</v>
      </c>
      <c r="B285" s="7" t="s">
        <v>674</v>
      </c>
      <c r="C285" s="7" t="s">
        <v>680</v>
      </c>
      <c r="D285" s="8">
        <v>148597</v>
      </c>
      <c r="E285" s="8">
        <v>172650</v>
      </c>
    </row>
    <row r="286" spans="1:5" ht="16.8">
      <c r="A286" s="6" t="s">
        <v>926</v>
      </c>
      <c r="B286" s="7" t="s">
        <v>674</v>
      </c>
      <c r="C286" s="7" t="s">
        <v>680</v>
      </c>
      <c r="D286" s="8">
        <v>153591</v>
      </c>
      <c r="E286" s="8">
        <v>178450</v>
      </c>
    </row>
    <row r="287" spans="1:5" ht="16.8">
      <c r="A287" s="6" t="s">
        <v>927</v>
      </c>
      <c r="B287" s="7" t="s">
        <v>674</v>
      </c>
      <c r="C287" s="7" t="s">
        <v>680</v>
      </c>
      <c r="D287" s="8">
        <v>147385</v>
      </c>
      <c r="E287" s="8">
        <v>171240</v>
      </c>
    </row>
    <row r="288" spans="1:5" ht="16.8">
      <c r="A288" s="6" t="s">
        <v>928</v>
      </c>
      <c r="B288" s="7" t="s">
        <v>674</v>
      </c>
      <c r="C288" s="8">
        <v>220411</v>
      </c>
      <c r="D288" s="8">
        <v>309448</v>
      </c>
      <c r="E288" s="8">
        <v>359530</v>
      </c>
    </row>
    <row r="289" spans="1:5" ht="16.8">
      <c r="A289" s="6" t="s">
        <v>929</v>
      </c>
      <c r="B289" s="7" t="s">
        <v>674</v>
      </c>
      <c r="C289" s="8">
        <v>86361</v>
      </c>
      <c r="D289" s="8">
        <v>128741</v>
      </c>
      <c r="E289" s="8">
        <v>149580</v>
      </c>
    </row>
    <row r="290" spans="1:5" ht="16.8">
      <c r="A290" s="6" t="s">
        <v>930</v>
      </c>
      <c r="B290" s="7" t="s">
        <v>674</v>
      </c>
      <c r="C290" s="7" t="s">
        <v>680</v>
      </c>
      <c r="D290" s="8">
        <v>178687</v>
      </c>
      <c r="E290" s="8">
        <v>207610</v>
      </c>
    </row>
    <row r="291" spans="1:5" ht="16.8">
      <c r="A291" s="6" t="s">
        <v>931</v>
      </c>
      <c r="B291" s="7" t="s">
        <v>674</v>
      </c>
      <c r="C291" s="8">
        <v>160500</v>
      </c>
      <c r="D291" s="8">
        <v>238305</v>
      </c>
      <c r="E291" s="8">
        <v>276870</v>
      </c>
    </row>
    <row r="292" spans="1:5" ht="16.8">
      <c r="A292" s="6" t="s">
        <v>932</v>
      </c>
      <c r="B292" s="7" t="s">
        <v>674</v>
      </c>
      <c r="C292" s="8">
        <v>88112</v>
      </c>
      <c r="D292" s="8">
        <v>127150</v>
      </c>
      <c r="E292" s="8">
        <v>147730</v>
      </c>
    </row>
    <row r="293" spans="1:5" ht="16.8">
      <c r="A293" s="9" t="s">
        <v>933</v>
      </c>
      <c r="B293" s="10" t="s">
        <v>934</v>
      </c>
      <c r="C293" s="11">
        <v>371674</v>
      </c>
      <c r="D293" s="11">
        <v>1406239</v>
      </c>
      <c r="E293" s="11">
        <v>2238800</v>
      </c>
    </row>
    <row r="294" spans="1:5" ht="16.8">
      <c r="A294" s="6" t="s">
        <v>935</v>
      </c>
      <c r="B294" s="7" t="s">
        <v>674</v>
      </c>
      <c r="C294" s="8">
        <v>21081</v>
      </c>
      <c r="D294" s="8">
        <v>58642</v>
      </c>
      <c r="E294" s="8">
        <v>93360</v>
      </c>
    </row>
    <row r="295" spans="1:5" ht="16.8">
      <c r="A295" s="6" t="s">
        <v>936</v>
      </c>
      <c r="B295" s="7" t="s">
        <v>674</v>
      </c>
      <c r="C295" s="7" t="s">
        <v>680</v>
      </c>
      <c r="D295" s="8">
        <v>776298</v>
      </c>
      <c r="E295" s="8">
        <v>1235880</v>
      </c>
    </row>
    <row r="296" spans="1:5" ht="16.8">
      <c r="A296" s="6" t="s">
        <v>937</v>
      </c>
      <c r="B296" s="7" t="s">
        <v>674</v>
      </c>
      <c r="C296" s="7" t="s">
        <v>680</v>
      </c>
      <c r="D296" s="8">
        <v>229274</v>
      </c>
      <c r="E296" s="8">
        <v>365010</v>
      </c>
    </row>
    <row r="297" spans="1:5" ht="16.8">
      <c r="A297" s="6" t="s">
        <v>938</v>
      </c>
      <c r="B297" s="7" t="s">
        <v>674</v>
      </c>
      <c r="C297" s="7" t="s">
        <v>680</v>
      </c>
      <c r="D297" s="8">
        <v>158618</v>
      </c>
      <c r="E297" s="8">
        <v>252520</v>
      </c>
    </row>
    <row r="298" spans="1:5" ht="16.8">
      <c r="A298" s="6" t="s">
        <v>939</v>
      </c>
      <c r="B298" s="7" t="s">
        <v>674</v>
      </c>
      <c r="C298" s="8">
        <v>44338</v>
      </c>
      <c r="D298" s="8">
        <v>97233</v>
      </c>
      <c r="E298" s="8">
        <v>154800</v>
      </c>
    </row>
    <row r="299" spans="1:5" ht="16.8">
      <c r="A299" s="6" t="s">
        <v>940</v>
      </c>
      <c r="B299" s="7" t="s">
        <v>674</v>
      </c>
      <c r="C299" s="7" t="s">
        <v>680</v>
      </c>
      <c r="D299" s="8">
        <v>86174</v>
      </c>
      <c r="E299" s="8">
        <v>137190</v>
      </c>
    </row>
    <row r="300" spans="1:5" ht="16.8">
      <c r="A300" s="9" t="s">
        <v>941</v>
      </c>
      <c r="B300" s="10" t="s">
        <v>672</v>
      </c>
      <c r="C300" s="11">
        <v>1489120</v>
      </c>
      <c r="D300" s="11">
        <v>2365040</v>
      </c>
      <c r="E300" s="11">
        <v>2775400</v>
      </c>
    </row>
    <row r="301" spans="1:5" ht="16.8">
      <c r="A301" s="6" t="s">
        <v>942</v>
      </c>
      <c r="B301" s="7" t="s">
        <v>674</v>
      </c>
      <c r="C301" s="8">
        <v>235592</v>
      </c>
      <c r="D301" s="8">
        <v>337435</v>
      </c>
      <c r="E301" s="8">
        <v>395980</v>
      </c>
    </row>
    <row r="302" spans="1:5" ht="16.8">
      <c r="A302" s="6" t="s">
        <v>943</v>
      </c>
      <c r="B302" s="7" t="s">
        <v>674</v>
      </c>
      <c r="C302" s="8">
        <v>129099</v>
      </c>
      <c r="D302" s="8">
        <v>211490</v>
      </c>
      <c r="E302" s="8">
        <v>248190</v>
      </c>
    </row>
    <row r="303" spans="1:5" ht="16.8">
      <c r="A303" s="6" t="s">
        <v>944</v>
      </c>
      <c r="B303" s="7" t="s">
        <v>674</v>
      </c>
      <c r="C303" s="8">
        <v>86557</v>
      </c>
      <c r="D303" s="8">
        <v>202680</v>
      </c>
      <c r="E303" s="8">
        <v>237850</v>
      </c>
    </row>
    <row r="304" spans="1:5" ht="16.8">
      <c r="A304" s="6" t="s">
        <v>945</v>
      </c>
      <c r="B304" s="7" t="s">
        <v>674</v>
      </c>
      <c r="C304" s="8">
        <v>156825</v>
      </c>
      <c r="D304" s="8">
        <v>207658</v>
      </c>
      <c r="E304" s="8">
        <v>243690</v>
      </c>
    </row>
    <row r="305" spans="1:5" ht="16.8">
      <c r="A305" s="6" t="s">
        <v>946</v>
      </c>
      <c r="B305" s="7" t="s">
        <v>674</v>
      </c>
      <c r="C305" s="7" t="s">
        <v>680</v>
      </c>
      <c r="D305" s="8">
        <v>237687</v>
      </c>
      <c r="E305" s="8">
        <v>278930</v>
      </c>
    </row>
    <row r="306" spans="1:5" ht="16.8">
      <c r="A306" s="6" t="s">
        <v>941</v>
      </c>
      <c r="B306" s="7" t="s">
        <v>674</v>
      </c>
      <c r="C306" s="7" t="s">
        <v>680</v>
      </c>
      <c r="D306" s="8">
        <v>266844</v>
      </c>
      <c r="E306" s="8">
        <v>313140</v>
      </c>
    </row>
    <row r="307" spans="1:5" ht="16.8">
      <c r="A307" s="6" t="s">
        <v>947</v>
      </c>
      <c r="B307" s="7" t="s">
        <v>674</v>
      </c>
      <c r="C307" s="7" t="s">
        <v>680</v>
      </c>
      <c r="D307" s="8">
        <v>160392</v>
      </c>
      <c r="E307" s="8">
        <v>188220</v>
      </c>
    </row>
    <row r="308" spans="1:5" ht="16.8">
      <c r="A308" s="6" t="s">
        <v>948</v>
      </c>
      <c r="B308" s="7" t="s">
        <v>674</v>
      </c>
      <c r="C308" s="7" t="s">
        <v>680</v>
      </c>
      <c r="D308" s="8">
        <v>193995</v>
      </c>
      <c r="E308" s="8">
        <v>227660</v>
      </c>
    </row>
    <row r="309" spans="1:5" ht="16.8">
      <c r="A309" s="6" t="s">
        <v>949</v>
      </c>
      <c r="B309" s="7" t="s">
        <v>674</v>
      </c>
      <c r="C309" s="7" t="s">
        <v>680</v>
      </c>
      <c r="D309" s="8">
        <v>140185</v>
      </c>
      <c r="E309" s="8">
        <v>164510</v>
      </c>
    </row>
    <row r="310" spans="1:5" ht="16.8">
      <c r="A310" s="6" t="s">
        <v>950</v>
      </c>
      <c r="B310" s="7" t="s">
        <v>674</v>
      </c>
      <c r="C310" s="7" t="s">
        <v>680</v>
      </c>
      <c r="D310" s="8">
        <v>150948</v>
      </c>
      <c r="E310" s="8">
        <v>177140</v>
      </c>
    </row>
    <row r="311" spans="1:5" ht="16.8">
      <c r="A311" s="6" t="s">
        <v>951</v>
      </c>
      <c r="B311" s="7" t="s">
        <v>674</v>
      </c>
      <c r="C311" s="8">
        <v>221836</v>
      </c>
      <c r="D311" s="8">
        <v>255726</v>
      </c>
      <c r="E311" s="8">
        <v>300100</v>
      </c>
    </row>
    <row r="312" spans="1:5" ht="16.8">
      <c r="A312" s="9" t="s">
        <v>952</v>
      </c>
      <c r="B312" s="10" t="s">
        <v>672</v>
      </c>
      <c r="C312" s="11">
        <v>2485635</v>
      </c>
      <c r="D312" s="11">
        <v>3927563</v>
      </c>
      <c r="E312" s="11">
        <v>4609000</v>
      </c>
    </row>
    <row r="313" spans="1:5" ht="16.8">
      <c r="A313" s="6" t="s">
        <v>953</v>
      </c>
      <c r="B313" s="7" t="s">
        <v>674</v>
      </c>
      <c r="C313" s="8">
        <v>115360</v>
      </c>
      <c r="D313" s="8">
        <v>194779</v>
      </c>
      <c r="E313" s="8">
        <v>228580</v>
      </c>
    </row>
    <row r="314" spans="1:5" ht="16.8">
      <c r="A314" s="6" t="s">
        <v>954</v>
      </c>
      <c r="B314" s="7" t="s">
        <v>674</v>
      </c>
      <c r="C314" s="8">
        <v>96170</v>
      </c>
      <c r="D314" s="8">
        <v>170824</v>
      </c>
      <c r="E314" s="8">
        <v>200460</v>
      </c>
    </row>
    <row r="315" spans="1:5" ht="16.8">
      <c r="A315" s="6" t="s">
        <v>955</v>
      </c>
      <c r="B315" s="7" t="s">
        <v>674</v>
      </c>
      <c r="C315" s="8">
        <v>97145</v>
      </c>
      <c r="D315" s="8">
        <v>130575</v>
      </c>
      <c r="E315" s="8">
        <v>153230</v>
      </c>
    </row>
    <row r="316" spans="1:5" ht="16.8">
      <c r="A316" s="6" t="s">
        <v>956</v>
      </c>
      <c r="B316" s="7" t="s">
        <v>674</v>
      </c>
      <c r="C316" s="8">
        <v>92462</v>
      </c>
      <c r="D316" s="8">
        <v>168767</v>
      </c>
      <c r="E316" s="8">
        <v>198050</v>
      </c>
    </row>
    <row r="317" spans="1:5" ht="16.8">
      <c r="A317" s="6" t="s">
        <v>957</v>
      </c>
      <c r="B317" s="7" t="s">
        <v>674</v>
      </c>
      <c r="C317" s="8">
        <v>118519</v>
      </c>
      <c r="D317" s="8">
        <v>156161</v>
      </c>
      <c r="E317" s="8">
        <v>183260</v>
      </c>
    </row>
    <row r="318" spans="1:5" ht="16.8">
      <c r="A318" s="6" t="s">
        <v>958</v>
      </c>
      <c r="B318" s="7" t="s">
        <v>674</v>
      </c>
      <c r="C318" s="8">
        <v>79236</v>
      </c>
      <c r="D318" s="8">
        <v>159654</v>
      </c>
      <c r="E318" s="8">
        <v>187360</v>
      </c>
    </row>
    <row r="319" spans="1:5" ht="16.8">
      <c r="A319" s="6" t="s">
        <v>959</v>
      </c>
      <c r="B319" s="7" t="s">
        <v>674</v>
      </c>
      <c r="C319" s="8">
        <v>69009</v>
      </c>
      <c r="D319" s="8">
        <v>119419</v>
      </c>
      <c r="E319" s="8">
        <v>140140</v>
      </c>
    </row>
    <row r="320" spans="1:5" ht="16.8">
      <c r="A320" s="6" t="s">
        <v>960</v>
      </c>
      <c r="B320" s="7" t="s">
        <v>674</v>
      </c>
      <c r="C320" s="8">
        <v>108367</v>
      </c>
      <c r="D320" s="8">
        <v>149737</v>
      </c>
      <c r="E320" s="8">
        <v>175720</v>
      </c>
    </row>
    <row r="321" spans="1:5" ht="16.8">
      <c r="A321" s="6" t="s">
        <v>961</v>
      </c>
      <c r="B321" s="7" t="s">
        <v>674</v>
      </c>
      <c r="C321" s="8">
        <v>106170</v>
      </c>
      <c r="D321" s="8">
        <v>197921</v>
      </c>
      <c r="E321" s="8">
        <v>232260</v>
      </c>
    </row>
    <row r="322" spans="1:5" ht="16.8">
      <c r="A322" s="6" t="s">
        <v>962</v>
      </c>
      <c r="B322" s="7" t="s">
        <v>674</v>
      </c>
      <c r="C322" s="7" t="s">
        <v>680</v>
      </c>
      <c r="D322" s="8">
        <v>164328</v>
      </c>
      <c r="E322" s="8">
        <v>192840</v>
      </c>
    </row>
    <row r="323" spans="1:5" ht="16.8">
      <c r="A323" s="6" t="s">
        <v>963</v>
      </c>
      <c r="B323" s="7" t="s">
        <v>674</v>
      </c>
      <c r="C323" s="8">
        <v>148531</v>
      </c>
      <c r="D323" s="8">
        <v>237474</v>
      </c>
      <c r="E323" s="8">
        <v>278680</v>
      </c>
    </row>
    <row r="324" spans="1:5" ht="16.8">
      <c r="A324" s="6" t="s">
        <v>964</v>
      </c>
      <c r="B324" s="7" t="s">
        <v>674</v>
      </c>
      <c r="C324" s="8">
        <v>135711</v>
      </c>
      <c r="D324" s="8">
        <v>157858</v>
      </c>
      <c r="E324" s="8">
        <v>185250</v>
      </c>
    </row>
    <row r="325" spans="1:5" ht="16.8">
      <c r="A325" s="6" t="s">
        <v>965</v>
      </c>
      <c r="B325" s="7" t="s">
        <v>674</v>
      </c>
      <c r="C325" s="7" t="s">
        <v>680</v>
      </c>
      <c r="D325" s="8">
        <v>143485</v>
      </c>
      <c r="E325" s="8">
        <v>168380</v>
      </c>
    </row>
    <row r="326" spans="1:5" ht="16.8">
      <c r="A326" s="6" t="s">
        <v>966</v>
      </c>
      <c r="B326" s="7" t="s">
        <v>674</v>
      </c>
      <c r="C326" s="7" t="s">
        <v>680</v>
      </c>
      <c r="D326" s="8">
        <v>80270</v>
      </c>
      <c r="E326" s="8">
        <v>94200</v>
      </c>
    </row>
    <row r="327" spans="1:5" ht="16.8">
      <c r="A327" s="6" t="s">
        <v>967</v>
      </c>
      <c r="B327" s="7" t="s">
        <v>674</v>
      </c>
      <c r="C327" s="7" t="s">
        <v>680</v>
      </c>
      <c r="D327" s="8">
        <v>127691</v>
      </c>
      <c r="E327" s="8">
        <v>149850</v>
      </c>
    </row>
    <row r="328" spans="1:5" ht="16.8">
      <c r="A328" s="6" t="s">
        <v>968</v>
      </c>
      <c r="B328" s="7" t="s">
        <v>674</v>
      </c>
      <c r="C328" s="8">
        <v>64277</v>
      </c>
      <c r="D328" s="8">
        <v>117432</v>
      </c>
      <c r="E328" s="8">
        <v>137810</v>
      </c>
    </row>
    <row r="329" spans="1:5" ht="16.8">
      <c r="A329" s="6" t="s">
        <v>969</v>
      </c>
      <c r="B329" s="7" t="s">
        <v>674</v>
      </c>
      <c r="C329" s="7" t="s">
        <v>680</v>
      </c>
      <c r="D329" s="8">
        <v>142340</v>
      </c>
      <c r="E329" s="8">
        <v>167040</v>
      </c>
    </row>
    <row r="330" spans="1:5" ht="16.8">
      <c r="A330" s="6" t="s">
        <v>970</v>
      </c>
      <c r="B330" s="7" t="s">
        <v>674</v>
      </c>
      <c r="C330" s="8">
        <v>119116</v>
      </c>
      <c r="D330" s="8">
        <v>182891</v>
      </c>
      <c r="E330" s="8">
        <v>214630</v>
      </c>
    </row>
    <row r="331" spans="1:5" ht="16.8">
      <c r="A331" s="6" t="s">
        <v>971</v>
      </c>
      <c r="B331" s="7" t="s">
        <v>674</v>
      </c>
      <c r="C331" s="7" t="s">
        <v>680</v>
      </c>
      <c r="D331" s="8">
        <v>132701</v>
      </c>
      <c r="E331" s="8">
        <v>155730</v>
      </c>
    </row>
    <row r="332" spans="1:5" ht="16.8">
      <c r="A332" s="6" t="s">
        <v>972</v>
      </c>
      <c r="B332" s="7" t="s">
        <v>674</v>
      </c>
      <c r="C332" s="8">
        <v>117343</v>
      </c>
      <c r="D332" s="8">
        <v>142792</v>
      </c>
      <c r="E332" s="8">
        <v>167570</v>
      </c>
    </row>
    <row r="333" spans="1:5" ht="16.8">
      <c r="A333" s="6" t="s">
        <v>973</v>
      </c>
      <c r="B333" s="7" t="s">
        <v>674</v>
      </c>
      <c r="C333" s="8">
        <v>87521</v>
      </c>
      <c r="D333" s="8">
        <v>120224</v>
      </c>
      <c r="E333" s="8">
        <v>141080</v>
      </c>
    </row>
    <row r="334" spans="1:5" ht="16.8">
      <c r="A334" s="6" t="s">
        <v>974</v>
      </c>
      <c r="B334" s="7" t="s">
        <v>674</v>
      </c>
      <c r="C334" s="7" t="s">
        <v>680</v>
      </c>
      <c r="D334" s="8">
        <v>111743</v>
      </c>
      <c r="E334" s="8">
        <v>131130</v>
      </c>
    </row>
    <row r="335" spans="1:5" ht="16.8">
      <c r="A335" s="6" t="s">
        <v>975</v>
      </c>
      <c r="B335" s="7" t="s">
        <v>674</v>
      </c>
      <c r="C335" s="7" t="s">
        <v>680</v>
      </c>
      <c r="D335" s="8">
        <v>115704</v>
      </c>
      <c r="E335" s="8">
        <v>135780</v>
      </c>
    </row>
    <row r="336" spans="1:5" ht="16.8">
      <c r="A336" s="6" t="s">
        <v>976</v>
      </c>
      <c r="B336" s="7" t="s">
        <v>674</v>
      </c>
      <c r="C336" s="7" t="s">
        <v>680</v>
      </c>
      <c r="D336" s="8">
        <v>125337</v>
      </c>
      <c r="E336" s="8">
        <v>147080</v>
      </c>
    </row>
    <row r="337" spans="1:7" ht="16.8">
      <c r="A337" s="6" t="s">
        <v>977</v>
      </c>
      <c r="B337" s="7" t="s">
        <v>674</v>
      </c>
      <c r="C337" s="7" t="s">
        <v>680</v>
      </c>
      <c r="D337" s="8">
        <v>176334</v>
      </c>
      <c r="E337" s="8">
        <v>206930</v>
      </c>
    </row>
    <row r="338" spans="1:7" ht="16.8">
      <c r="A338" s="6" t="s">
        <v>978</v>
      </c>
      <c r="B338" s="7" t="s">
        <v>674</v>
      </c>
      <c r="C338" s="7" t="s">
        <v>680</v>
      </c>
      <c r="D338" s="8">
        <v>101754</v>
      </c>
      <c r="E338" s="8">
        <v>119410</v>
      </c>
    </row>
    <row r="339" spans="1:7" ht="16.8">
      <c r="A339" s="6" t="s">
        <v>979</v>
      </c>
      <c r="B339" s="7" t="s">
        <v>674</v>
      </c>
      <c r="C339" s="7" t="s">
        <v>680</v>
      </c>
      <c r="D339" s="8">
        <v>99368</v>
      </c>
      <c r="E339" s="8">
        <v>116610</v>
      </c>
    </row>
    <row r="340" spans="1:7" ht="16.8">
      <c r="A340" s="12" t="s">
        <v>266</v>
      </c>
      <c r="B340" s="13" t="s">
        <v>672</v>
      </c>
      <c r="C340" s="14">
        <v>2875525</v>
      </c>
      <c r="D340" s="14">
        <v>3958512.5</v>
      </c>
      <c r="E340" s="14">
        <v>5041500</v>
      </c>
      <c r="F340" s="26">
        <f>E340*(1+0.03)</f>
        <v>5192745</v>
      </c>
      <c r="G340" s="24"/>
    </row>
    <row r="341" spans="1:7" ht="16.8">
      <c r="A341" s="6" t="s">
        <v>533</v>
      </c>
      <c r="B341" s="7" t="s">
        <v>674</v>
      </c>
      <c r="C341" s="7" t="s">
        <v>680</v>
      </c>
      <c r="D341" s="8">
        <v>132268</v>
      </c>
      <c r="E341" s="8">
        <v>152910</v>
      </c>
      <c r="F341" s="25">
        <f>E341*(1+0.03)</f>
        <v>157497.30000000002</v>
      </c>
    </row>
    <row r="342" spans="1:7" ht="16.8">
      <c r="A342" s="6" t="s">
        <v>534</v>
      </c>
      <c r="B342" s="7" t="s">
        <v>674</v>
      </c>
      <c r="C342" s="8">
        <v>140182</v>
      </c>
      <c r="D342" s="8">
        <v>212955</v>
      </c>
      <c r="E342" s="8">
        <v>246180</v>
      </c>
      <c r="F342" s="25">
        <f t="shared" ref="F342:F367" si="1">E342*(1+0.03)</f>
        <v>253565.4</v>
      </c>
    </row>
    <row r="343" spans="1:7" ht="16.8">
      <c r="A343" s="6" t="s">
        <v>535</v>
      </c>
      <c r="B343" s="7" t="s">
        <v>674</v>
      </c>
      <c r="C343" s="8">
        <v>122958</v>
      </c>
      <c r="D343" s="8">
        <v>142015</v>
      </c>
      <c r="E343" s="8">
        <v>164180</v>
      </c>
      <c r="F343" s="25">
        <f t="shared" si="1"/>
        <v>169105.4</v>
      </c>
    </row>
    <row r="344" spans="1:7" ht="16.8">
      <c r="A344" s="6" t="s">
        <v>449</v>
      </c>
      <c r="B344" s="7" t="s">
        <v>674</v>
      </c>
      <c r="C344" s="7" t="s">
        <v>680</v>
      </c>
      <c r="D344" s="8">
        <v>314108</v>
      </c>
      <c r="E344" s="8">
        <v>363120</v>
      </c>
      <c r="F344" s="25">
        <f t="shared" si="1"/>
        <v>374013.60000000003</v>
      </c>
    </row>
    <row r="345" spans="1:7" ht="16.8">
      <c r="A345" s="6" t="s">
        <v>536</v>
      </c>
      <c r="B345" s="7" t="s">
        <v>674</v>
      </c>
      <c r="C345" s="7" t="s">
        <v>680</v>
      </c>
      <c r="D345" s="8">
        <v>97284</v>
      </c>
      <c r="E345" s="8">
        <v>112460</v>
      </c>
      <c r="F345" s="25">
        <f t="shared" si="1"/>
        <v>115833.8</v>
      </c>
    </row>
    <row r="346" spans="1:7" ht="16.8">
      <c r="A346" s="6" t="s">
        <v>537</v>
      </c>
      <c r="B346" s="7" t="s">
        <v>674</v>
      </c>
      <c r="C346" s="8">
        <v>138451</v>
      </c>
      <c r="D346" s="8">
        <v>251135</v>
      </c>
      <c r="E346" s="8">
        <v>290320</v>
      </c>
      <c r="F346" s="25">
        <f t="shared" si="1"/>
        <v>299029.60000000003</v>
      </c>
    </row>
    <row r="347" spans="1:7" ht="16.8">
      <c r="A347" s="6" t="s">
        <v>538</v>
      </c>
      <c r="B347" s="7" t="s">
        <v>674</v>
      </c>
      <c r="C347" s="7" t="s">
        <v>680</v>
      </c>
      <c r="D347" s="8">
        <v>82153</v>
      </c>
      <c r="E347" s="8">
        <v>94970</v>
      </c>
      <c r="F347" s="25">
        <f t="shared" si="1"/>
        <v>97819.1</v>
      </c>
    </row>
    <row r="348" spans="1:7" ht="16.8">
      <c r="A348" s="6" t="s">
        <v>539</v>
      </c>
      <c r="B348" s="7" t="s">
        <v>674</v>
      </c>
      <c r="C348" s="8">
        <v>107337</v>
      </c>
      <c r="D348" s="8">
        <v>150261</v>
      </c>
      <c r="E348" s="8">
        <v>173710</v>
      </c>
      <c r="F348" s="25">
        <f t="shared" si="1"/>
        <v>178921.30000000002</v>
      </c>
    </row>
    <row r="349" spans="1:7" ht="16.8">
      <c r="A349" s="6" t="s">
        <v>540</v>
      </c>
      <c r="B349" s="7" t="s">
        <v>674</v>
      </c>
      <c r="C349" s="7" t="s">
        <v>680</v>
      </c>
      <c r="D349" s="8">
        <v>106371</v>
      </c>
      <c r="E349" s="8">
        <v>122970</v>
      </c>
      <c r="F349" s="25">
        <f t="shared" si="1"/>
        <v>126659.1</v>
      </c>
    </row>
    <row r="350" spans="1:7" ht="16.8">
      <c r="A350" s="6" t="s">
        <v>450</v>
      </c>
      <c r="B350" s="7" t="s">
        <v>674</v>
      </c>
      <c r="C350" s="7" t="s">
        <v>680</v>
      </c>
      <c r="D350" s="8">
        <v>113363</v>
      </c>
      <c r="E350" s="8">
        <v>131050</v>
      </c>
      <c r="F350" s="25">
        <f t="shared" si="1"/>
        <v>134981.5</v>
      </c>
    </row>
    <row r="351" spans="1:7" ht="16.8">
      <c r="A351" s="6" t="s">
        <v>541</v>
      </c>
      <c r="B351" s="7" t="s">
        <v>674</v>
      </c>
      <c r="C351" s="8">
        <v>196480</v>
      </c>
      <c r="D351" s="8">
        <v>271368</v>
      </c>
      <c r="E351" s="8">
        <v>313710</v>
      </c>
      <c r="F351" s="25">
        <f t="shared" si="1"/>
        <v>323121.3</v>
      </c>
    </row>
    <row r="352" spans="1:7" ht="16.8">
      <c r="A352" s="6" t="s">
        <v>451</v>
      </c>
      <c r="B352" s="7" t="s">
        <v>674</v>
      </c>
      <c r="C352" s="8">
        <v>58184</v>
      </c>
      <c r="D352" s="8">
        <v>128730</v>
      </c>
      <c r="E352" s="8">
        <v>148820</v>
      </c>
      <c r="F352" s="25">
        <f t="shared" si="1"/>
        <v>153284.6</v>
      </c>
    </row>
    <row r="353" spans="1:6" ht="16.8">
      <c r="A353" s="6" t="s">
        <v>542</v>
      </c>
      <c r="B353" s="7" t="s">
        <v>674</v>
      </c>
      <c r="C353" s="7" t="s">
        <v>680</v>
      </c>
      <c r="D353" s="8">
        <v>104286</v>
      </c>
      <c r="E353" s="8">
        <v>120560</v>
      </c>
      <c r="F353" s="25">
        <f t="shared" si="1"/>
        <v>124176.8</v>
      </c>
    </row>
    <row r="354" spans="1:6" ht="16.8">
      <c r="A354" s="6" t="s">
        <v>543</v>
      </c>
      <c r="B354" s="7" t="s">
        <v>674</v>
      </c>
      <c r="C354" s="7" t="s">
        <v>680</v>
      </c>
      <c r="D354" s="8">
        <v>229882</v>
      </c>
      <c r="E354" s="8">
        <v>265750</v>
      </c>
      <c r="F354" s="25">
        <f t="shared" si="1"/>
        <v>273722.5</v>
      </c>
    </row>
    <row r="355" spans="1:6" ht="16.8">
      <c r="A355" s="6" t="s">
        <v>544</v>
      </c>
      <c r="B355" s="7" t="s">
        <v>674</v>
      </c>
      <c r="C355" s="8">
        <v>154746</v>
      </c>
      <c r="D355" s="8">
        <v>267284</v>
      </c>
      <c r="E355" s="8">
        <v>308990</v>
      </c>
      <c r="F355" s="25">
        <f t="shared" si="1"/>
        <v>318259.7</v>
      </c>
    </row>
    <row r="356" spans="1:6" ht="16.8">
      <c r="A356" s="6" t="s">
        <v>545</v>
      </c>
      <c r="B356" s="7" t="s">
        <v>674</v>
      </c>
      <c r="C356" s="8">
        <v>96662</v>
      </c>
      <c r="D356" s="8">
        <v>128981</v>
      </c>
      <c r="E356" s="8">
        <v>149110</v>
      </c>
      <c r="F356" s="25">
        <f t="shared" si="1"/>
        <v>153583.30000000002</v>
      </c>
    </row>
    <row r="357" spans="1:6" ht="16.8">
      <c r="A357" s="6" t="s">
        <v>546</v>
      </c>
      <c r="B357" s="7" t="s">
        <v>674</v>
      </c>
      <c r="C357" s="7" t="s">
        <v>680</v>
      </c>
      <c r="D357" s="8">
        <v>161161</v>
      </c>
      <c r="E357" s="8">
        <v>186310</v>
      </c>
      <c r="F357" s="25">
        <f t="shared" si="1"/>
        <v>191899.30000000002</v>
      </c>
    </row>
    <row r="358" spans="1:6" ht="16.8">
      <c r="A358" s="6" t="s">
        <v>547</v>
      </c>
      <c r="B358" s="7" t="s">
        <v>674</v>
      </c>
      <c r="C358" s="7" t="s">
        <v>680</v>
      </c>
      <c r="D358" s="8">
        <v>192583</v>
      </c>
      <c r="E358" s="8">
        <v>222630</v>
      </c>
      <c r="F358" s="25">
        <f t="shared" si="1"/>
        <v>229308.9</v>
      </c>
    </row>
    <row r="359" spans="1:6" ht="16.8">
      <c r="A359" s="6" t="s">
        <v>980</v>
      </c>
      <c r="B359" s="7" t="s">
        <v>674</v>
      </c>
      <c r="C359" s="8">
        <v>107465</v>
      </c>
      <c r="D359" s="8">
        <v>172952</v>
      </c>
      <c r="E359" s="8">
        <v>199940</v>
      </c>
      <c r="F359" s="25">
        <f t="shared" si="1"/>
        <v>205938.2</v>
      </c>
    </row>
    <row r="360" spans="1:6" ht="16.8">
      <c r="A360" s="6" t="s">
        <v>549</v>
      </c>
      <c r="B360" s="7" t="s">
        <v>674</v>
      </c>
      <c r="C360" s="8">
        <v>106811</v>
      </c>
      <c r="D360" s="8">
        <v>177057</v>
      </c>
      <c r="E360" s="8">
        <v>204690</v>
      </c>
      <c r="F360" s="25">
        <f t="shared" si="1"/>
        <v>210830.7</v>
      </c>
    </row>
    <row r="361" spans="1:6" ht="16.8">
      <c r="A361" s="6" t="s">
        <v>981</v>
      </c>
      <c r="B361" s="7" t="s">
        <v>674</v>
      </c>
      <c r="C361" s="8">
        <v>100961</v>
      </c>
      <c r="D361" s="8">
        <v>164791</v>
      </c>
      <c r="E361" s="8">
        <v>190510</v>
      </c>
      <c r="F361" s="25">
        <f t="shared" si="1"/>
        <v>196225.30000000002</v>
      </c>
    </row>
    <row r="362" spans="1:6" ht="16.8">
      <c r="A362" s="6" t="s">
        <v>551</v>
      </c>
      <c r="B362" s="7" t="s">
        <v>674</v>
      </c>
      <c r="C362" s="7" t="s">
        <v>680</v>
      </c>
      <c r="D362" s="8">
        <v>127876</v>
      </c>
      <c r="E362" s="8">
        <v>147830</v>
      </c>
      <c r="F362" s="25">
        <f t="shared" si="1"/>
        <v>152264.9</v>
      </c>
    </row>
    <row r="363" spans="1:6" ht="16.8">
      <c r="A363" s="6" t="s">
        <v>552</v>
      </c>
      <c r="B363" s="7" t="s">
        <v>674</v>
      </c>
      <c r="C363" s="8">
        <v>158208</v>
      </c>
      <c r="D363" s="8">
        <v>192407</v>
      </c>
      <c r="E363" s="8">
        <v>222430</v>
      </c>
      <c r="F363" s="25">
        <f t="shared" si="1"/>
        <v>229102.9</v>
      </c>
    </row>
    <row r="364" spans="1:6" ht="16.8">
      <c r="A364" s="6" t="s">
        <v>553</v>
      </c>
      <c r="B364" s="7" t="s">
        <v>674</v>
      </c>
      <c r="C364" s="8">
        <v>55254</v>
      </c>
      <c r="D364" s="8">
        <v>77414</v>
      </c>
      <c r="E364" s="8">
        <v>89490</v>
      </c>
      <c r="F364" s="25">
        <f t="shared" si="1"/>
        <v>92174.7</v>
      </c>
    </row>
    <row r="365" spans="1:6" ht="16.8">
      <c r="A365" s="6" t="s">
        <v>982</v>
      </c>
      <c r="B365" s="7" t="s">
        <v>674</v>
      </c>
      <c r="C365" s="8">
        <v>117042</v>
      </c>
      <c r="D365" s="8">
        <v>134813</v>
      </c>
      <c r="E365" s="8">
        <v>155850</v>
      </c>
      <c r="F365" s="25">
        <f t="shared" si="1"/>
        <v>160525.5</v>
      </c>
    </row>
    <row r="366" spans="1:6" ht="16.8">
      <c r="A366" s="6" t="s">
        <v>555</v>
      </c>
      <c r="B366" s="7" t="s">
        <v>674</v>
      </c>
      <c r="C366" s="8">
        <v>97243</v>
      </c>
      <c r="D366" s="8">
        <v>131861</v>
      </c>
      <c r="E366" s="8">
        <v>152440</v>
      </c>
      <c r="F366" s="25">
        <f t="shared" si="1"/>
        <v>157013.20000000001</v>
      </c>
    </row>
    <row r="367" spans="1:6" ht="16.8">
      <c r="A367" s="6" t="s">
        <v>556</v>
      </c>
      <c r="B367" s="7" t="s">
        <v>674</v>
      </c>
      <c r="C367" s="7" t="s">
        <v>680</v>
      </c>
      <c r="D367" s="8">
        <v>95643</v>
      </c>
      <c r="E367" s="8">
        <v>110570</v>
      </c>
      <c r="F367" s="25">
        <f t="shared" si="1"/>
        <v>113887.1</v>
      </c>
    </row>
    <row r="368" spans="1:6">
      <c r="A368" s="22" t="s">
        <v>983</v>
      </c>
      <c r="B368" s="22" t="s">
        <v>984</v>
      </c>
      <c r="C368" s="22"/>
      <c r="D368" s="22"/>
      <c r="E368" s="23">
        <f>AVERAGE(E341:E367)</f>
        <v>186722.22222222222</v>
      </c>
      <c r="F368" s="27">
        <f>E368*(1+0.03)</f>
        <v>192323.88888888891</v>
      </c>
    </row>
    <row r="369" spans="1:6" ht="16.8">
      <c r="A369" s="15" t="s">
        <v>985</v>
      </c>
      <c r="B369" s="16" t="s">
        <v>672</v>
      </c>
      <c r="C369" s="17">
        <v>3935618</v>
      </c>
      <c r="D369" s="17">
        <v>6113503</v>
      </c>
      <c r="E369" s="17">
        <v>7102900</v>
      </c>
      <c r="F369" s="27">
        <f t="shared" ref="F369:F406" si="2">E369*(1+0.04)</f>
        <v>7387016</v>
      </c>
    </row>
    <row r="370" spans="1:6" ht="16.8">
      <c r="A370" s="6" t="s">
        <v>986</v>
      </c>
      <c r="B370" s="7" t="s">
        <v>674</v>
      </c>
      <c r="C370" s="8">
        <v>143072</v>
      </c>
      <c r="D370" s="8">
        <v>258581</v>
      </c>
      <c r="E370" s="8">
        <v>300430</v>
      </c>
      <c r="F370" s="25">
        <f t="shared" si="2"/>
        <v>312447.2</v>
      </c>
    </row>
    <row r="371" spans="1:6" ht="16.8">
      <c r="A371" s="6" t="s">
        <v>987</v>
      </c>
      <c r="B371" s="7" t="s">
        <v>674</v>
      </c>
      <c r="C371" s="7" t="s">
        <v>680</v>
      </c>
      <c r="D371" s="8">
        <v>372272</v>
      </c>
      <c r="E371" s="8">
        <v>432520</v>
      </c>
      <c r="F371" s="25">
        <f t="shared" si="2"/>
        <v>449820.8</v>
      </c>
    </row>
    <row r="372" spans="1:6" ht="16.8">
      <c r="A372" s="6" t="s">
        <v>988</v>
      </c>
      <c r="B372" s="7" t="s">
        <v>674</v>
      </c>
      <c r="C372" s="8">
        <v>171061</v>
      </c>
      <c r="D372" s="8">
        <v>292384</v>
      </c>
      <c r="E372" s="8">
        <v>339700</v>
      </c>
      <c r="F372" s="25">
        <f t="shared" si="2"/>
        <v>353288</v>
      </c>
    </row>
    <row r="373" spans="1:6" ht="16.8">
      <c r="A373" s="6" t="s">
        <v>989</v>
      </c>
      <c r="B373" s="7" t="s">
        <v>674</v>
      </c>
      <c r="C373" s="8">
        <v>308239</v>
      </c>
      <c r="D373" s="8">
        <v>430753</v>
      </c>
      <c r="E373" s="8">
        <v>500460</v>
      </c>
      <c r="F373" s="25">
        <f t="shared" si="2"/>
        <v>520478.4</v>
      </c>
    </row>
    <row r="374" spans="1:6" ht="16.8">
      <c r="A374" s="6" t="s">
        <v>990</v>
      </c>
      <c r="B374" s="7" t="s">
        <v>674</v>
      </c>
      <c r="C374" s="7" t="s">
        <v>680</v>
      </c>
      <c r="D374" s="8">
        <v>194723</v>
      </c>
      <c r="E374" s="8">
        <v>226240</v>
      </c>
      <c r="F374" s="25">
        <f t="shared" si="2"/>
        <v>235289.60000000001</v>
      </c>
    </row>
    <row r="375" spans="1:6" ht="16.8">
      <c r="A375" s="6" t="s">
        <v>991</v>
      </c>
      <c r="B375" s="7" t="s">
        <v>674</v>
      </c>
      <c r="C375" s="8">
        <v>66119</v>
      </c>
      <c r="D375" s="8">
        <v>155973</v>
      </c>
      <c r="E375" s="8">
        <v>181220</v>
      </c>
      <c r="F375" s="25">
        <f t="shared" si="2"/>
        <v>188468.80000000002</v>
      </c>
    </row>
    <row r="376" spans="1:6" ht="16.8">
      <c r="A376" s="6" t="s">
        <v>992</v>
      </c>
      <c r="B376" s="7" t="s">
        <v>674</v>
      </c>
      <c r="C376" s="7" t="s">
        <v>680</v>
      </c>
      <c r="D376" s="8">
        <v>278202</v>
      </c>
      <c r="E376" s="8">
        <v>323230</v>
      </c>
      <c r="F376" s="25">
        <f t="shared" si="2"/>
        <v>336159.2</v>
      </c>
    </row>
    <row r="377" spans="1:6" ht="16.8">
      <c r="A377" s="6" t="s">
        <v>993</v>
      </c>
      <c r="B377" s="7" t="s">
        <v>674</v>
      </c>
      <c r="C377" s="7" t="s">
        <v>680</v>
      </c>
      <c r="D377" s="8">
        <v>252568</v>
      </c>
      <c r="E377" s="8">
        <v>293440</v>
      </c>
      <c r="F377" s="25">
        <f t="shared" si="2"/>
        <v>305177.60000000003</v>
      </c>
    </row>
    <row r="378" spans="1:6" ht="16.8">
      <c r="A378" s="6" t="s">
        <v>994</v>
      </c>
      <c r="B378" s="7" t="s">
        <v>674</v>
      </c>
      <c r="C378" s="7" t="s">
        <v>680</v>
      </c>
      <c r="D378" s="8">
        <v>364575</v>
      </c>
      <c r="E378" s="8">
        <v>423580</v>
      </c>
      <c r="F378" s="25">
        <f t="shared" si="2"/>
        <v>440523.2</v>
      </c>
    </row>
    <row r="379" spans="1:6" ht="16.8">
      <c r="A379" s="6" t="s">
        <v>995</v>
      </c>
      <c r="B379" s="7" t="s">
        <v>674</v>
      </c>
      <c r="C379" s="7" t="s">
        <v>680</v>
      </c>
      <c r="D379" s="8">
        <v>402731</v>
      </c>
      <c r="E379" s="8">
        <v>467910</v>
      </c>
      <c r="F379" s="25">
        <f t="shared" si="2"/>
        <v>486626.4</v>
      </c>
    </row>
    <row r="380" spans="1:6" ht="16.8">
      <c r="A380" s="6" t="s">
        <v>996</v>
      </c>
      <c r="B380" s="7" t="s">
        <v>674</v>
      </c>
      <c r="C380" s="7" t="s">
        <v>680</v>
      </c>
      <c r="D380" s="8">
        <v>239058</v>
      </c>
      <c r="E380" s="8">
        <v>277750</v>
      </c>
      <c r="F380" s="25">
        <f t="shared" si="2"/>
        <v>288860</v>
      </c>
    </row>
    <row r="381" spans="1:6" ht="16.8">
      <c r="A381" s="6" t="s">
        <v>997</v>
      </c>
      <c r="B381" s="7" t="s">
        <v>674</v>
      </c>
      <c r="C381" s="7" t="s">
        <v>680</v>
      </c>
      <c r="D381" s="8">
        <v>109810</v>
      </c>
      <c r="E381" s="8">
        <v>127580</v>
      </c>
      <c r="F381" s="25">
        <f t="shared" si="2"/>
        <v>132683.20000000001</v>
      </c>
    </row>
    <row r="382" spans="1:6" ht="16.8">
      <c r="A382" s="6" t="s">
        <v>998</v>
      </c>
      <c r="B382" s="7" t="s">
        <v>674</v>
      </c>
      <c r="C382" s="8">
        <v>101455</v>
      </c>
      <c r="D382" s="8">
        <v>174626</v>
      </c>
      <c r="E382" s="8">
        <v>202890</v>
      </c>
      <c r="F382" s="25">
        <f t="shared" si="2"/>
        <v>211005.6</v>
      </c>
    </row>
    <row r="383" spans="1:6" ht="16.8">
      <c r="A383" s="6" t="s">
        <v>999</v>
      </c>
      <c r="B383" s="7" t="s">
        <v>674</v>
      </c>
      <c r="C383" s="8">
        <v>116284</v>
      </c>
      <c r="D383" s="8">
        <v>221276</v>
      </c>
      <c r="E383" s="8">
        <v>257090</v>
      </c>
      <c r="F383" s="25">
        <f t="shared" si="2"/>
        <v>267373.60000000003</v>
      </c>
    </row>
    <row r="384" spans="1:6" ht="16.8">
      <c r="A384" s="6" t="s">
        <v>1000</v>
      </c>
      <c r="B384" s="7" t="s">
        <v>674</v>
      </c>
      <c r="C384" s="7" t="s">
        <v>680</v>
      </c>
      <c r="D384" s="8">
        <v>280704</v>
      </c>
      <c r="E384" s="8">
        <v>326130</v>
      </c>
      <c r="F384" s="25">
        <f t="shared" si="2"/>
        <v>339175.2</v>
      </c>
    </row>
    <row r="385" spans="1:6" ht="16.8">
      <c r="A385" s="6" t="s">
        <v>1001</v>
      </c>
      <c r="B385" s="7" t="s">
        <v>674</v>
      </c>
      <c r="C385" s="7" t="s">
        <v>680</v>
      </c>
      <c r="D385" s="8">
        <v>138956</v>
      </c>
      <c r="E385" s="8">
        <v>161440</v>
      </c>
      <c r="F385" s="25">
        <f t="shared" si="2"/>
        <v>167897.60000000001</v>
      </c>
    </row>
    <row r="386" spans="1:6" ht="16.8">
      <c r="A386" s="6" t="s">
        <v>1002</v>
      </c>
      <c r="B386" s="7" t="s">
        <v>674</v>
      </c>
      <c r="C386" s="8">
        <v>205727</v>
      </c>
      <c r="D386" s="8">
        <v>339740</v>
      </c>
      <c r="E386" s="8">
        <v>394720</v>
      </c>
      <c r="F386" s="25">
        <f t="shared" si="2"/>
        <v>410508.79999999999</v>
      </c>
    </row>
    <row r="387" spans="1:6" ht="16.8">
      <c r="A387" s="6" t="s">
        <v>1003</v>
      </c>
      <c r="B387" s="7" t="s">
        <v>674</v>
      </c>
      <c r="C387" s="7" t="s">
        <v>680</v>
      </c>
      <c r="D387" s="8">
        <v>146574</v>
      </c>
      <c r="E387" s="8">
        <v>170300</v>
      </c>
      <c r="F387" s="25">
        <f t="shared" si="2"/>
        <v>177112</v>
      </c>
    </row>
    <row r="388" spans="1:6" ht="16.8">
      <c r="A388" s="6" t="s">
        <v>1004</v>
      </c>
      <c r="B388" s="7" t="s">
        <v>674</v>
      </c>
      <c r="C388" s="8">
        <v>224067</v>
      </c>
      <c r="D388" s="8">
        <v>291358</v>
      </c>
      <c r="E388" s="8">
        <v>338510</v>
      </c>
      <c r="F388" s="25">
        <f t="shared" si="2"/>
        <v>352050.4</v>
      </c>
    </row>
    <row r="389" spans="1:6" ht="16.8">
      <c r="A389" s="6" t="s">
        <v>1005</v>
      </c>
      <c r="B389" s="7" t="s">
        <v>674</v>
      </c>
      <c r="C389" s="7" t="s">
        <v>680</v>
      </c>
      <c r="D389" s="8">
        <v>151485</v>
      </c>
      <c r="E389" s="8">
        <v>176000</v>
      </c>
      <c r="F389" s="25">
        <f t="shared" si="2"/>
        <v>183040</v>
      </c>
    </row>
    <row r="390" spans="1:6" ht="16.8">
      <c r="A390" s="6" t="s">
        <v>1006</v>
      </c>
      <c r="B390" s="7" t="s">
        <v>674</v>
      </c>
      <c r="C390" s="8">
        <v>174217</v>
      </c>
      <c r="D390" s="8">
        <v>291173</v>
      </c>
      <c r="E390" s="8">
        <v>338300</v>
      </c>
      <c r="F390" s="25">
        <f t="shared" si="2"/>
        <v>351832</v>
      </c>
    </row>
    <row r="391" spans="1:6" ht="16.8">
      <c r="A391" s="6" t="s">
        <v>1007</v>
      </c>
      <c r="B391" s="7" t="s">
        <v>674</v>
      </c>
      <c r="C391" s="8">
        <v>140224</v>
      </c>
      <c r="D391" s="8">
        <v>318991</v>
      </c>
      <c r="E391" s="8">
        <v>370620</v>
      </c>
      <c r="F391" s="25">
        <f t="shared" si="2"/>
        <v>385444.8</v>
      </c>
    </row>
    <row r="392" spans="1:6" ht="16.8">
      <c r="A392" s="6" t="s">
        <v>1008</v>
      </c>
      <c r="B392" s="7" t="s">
        <v>674</v>
      </c>
      <c r="C392" s="8">
        <v>284318</v>
      </c>
      <c r="D392" s="8">
        <v>406990</v>
      </c>
      <c r="E392" s="8">
        <v>472860</v>
      </c>
      <c r="F392" s="25">
        <f t="shared" si="2"/>
        <v>491774.4</v>
      </c>
    </row>
    <row r="393" spans="1:6">
      <c r="A393" s="22" t="s">
        <v>983</v>
      </c>
      <c r="B393" s="22" t="s">
        <v>1009</v>
      </c>
      <c r="C393" s="22"/>
      <c r="D393" s="22"/>
      <c r="E393" s="23">
        <f>AVERAGE(E370:E392)</f>
        <v>308822.60869565216</v>
      </c>
      <c r="F393" s="27">
        <f t="shared" si="2"/>
        <v>321175.51304347825</v>
      </c>
    </row>
    <row r="394" spans="1:6" ht="16.8">
      <c r="A394" s="15" t="s">
        <v>1010</v>
      </c>
      <c r="B394" s="16" t="s">
        <v>672</v>
      </c>
      <c r="C394" s="17">
        <v>5810470</v>
      </c>
      <c r="D394" s="17">
        <v>9401288</v>
      </c>
      <c r="E394" s="17">
        <v>11087800</v>
      </c>
      <c r="F394" s="27">
        <f t="shared" si="2"/>
        <v>11531312</v>
      </c>
    </row>
    <row r="395" spans="1:6" ht="16.8">
      <c r="A395" s="6" t="s">
        <v>1011</v>
      </c>
      <c r="B395" s="7" t="s">
        <v>674</v>
      </c>
      <c r="C395" s="7" t="s">
        <v>680</v>
      </c>
      <c r="D395" s="8">
        <v>172610</v>
      </c>
      <c r="E395" s="8">
        <v>203580</v>
      </c>
      <c r="F395" s="25">
        <f t="shared" si="2"/>
        <v>211723.2</v>
      </c>
    </row>
    <row r="396" spans="1:6" ht="16.8">
      <c r="A396" s="6" t="s">
        <v>1012</v>
      </c>
      <c r="B396" s="7" t="s">
        <v>674</v>
      </c>
      <c r="C396" s="8">
        <v>116603</v>
      </c>
      <c r="D396" s="8">
        <v>187639</v>
      </c>
      <c r="E396" s="8">
        <v>221300</v>
      </c>
      <c r="F396" s="25">
        <f t="shared" si="2"/>
        <v>230152</v>
      </c>
    </row>
    <row r="397" spans="1:6" ht="16.8">
      <c r="A397" s="6" t="s">
        <v>1013</v>
      </c>
      <c r="B397" s="7" t="s">
        <v>674</v>
      </c>
      <c r="C397" s="8">
        <v>106645</v>
      </c>
      <c r="D397" s="8">
        <v>161533</v>
      </c>
      <c r="E397" s="8">
        <v>190510</v>
      </c>
      <c r="F397" s="25">
        <f t="shared" si="2"/>
        <v>198130.4</v>
      </c>
    </row>
    <row r="398" spans="1:6" ht="16.8">
      <c r="A398" s="6" t="s">
        <v>1014</v>
      </c>
      <c r="B398" s="7" t="s">
        <v>674</v>
      </c>
      <c r="C398" s="8">
        <v>118833</v>
      </c>
      <c r="D398" s="8">
        <v>191916</v>
      </c>
      <c r="E398" s="8">
        <v>226340</v>
      </c>
      <c r="F398" s="25">
        <f t="shared" si="2"/>
        <v>235393.6</v>
      </c>
    </row>
    <row r="399" spans="1:6" ht="16.8">
      <c r="A399" s="6" t="s">
        <v>1015</v>
      </c>
      <c r="B399" s="7" t="s">
        <v>674</v>
      </c>
      <c r="C399" s="8">
        <v>182674</v>
      </c>
      <c r="D399" s="8">
        <v>278309</v>
      </c>
      <c r="E399" s="8">
        <v>328240</v>
      </c>
      <c r="F399" s="25">
        <f t="shared" si="2"/>
        <v>341369.60000000003</v>
      </c>
    </row>
    <row r="400" spans="1:6" ht="16.8">
      <c r="A400" s="6" t="s">
        <v>1016</v>
      </c>
      <c r="B400" s="7" t="s">
        <v>674</v>
      </c>
      <c r="C400" s="8">
        <v>122856</v>
      </c>
      <c r="D400" s="8">
        <v>174467</v>
      </c>
      <c r="E400" s="8">
        <v>205770</v>
      </c>
      <c r="F400" s="25">
        <f t="shared" si="2"/>
        <v>214000.80000000002</v>
      </c>
    </row>
    <row r="401" spans="1:6" ht="16.8">
      <c r="A401" s="6" t="s">
        <v>1017</v>
      </c>
      <c r="B401" s="7" t="s">
        <v>674</v>
      </c>
      <c r="C401" s="7" t="s">
        <v>680</v>
      </c>
      <c r="D401" s="8">
        <v>418759</v>
      </c>
      <c r="E401" s="8">
        <v>493880</v>
      </c>
      <c r="F401" s="25">
        <f t="shared" si="2"/>
        <v>513635.2</v>
      </c>
    </row>
    <row r="402" spans="1:6" ht="16.8">
      <c r="A402" s="6" t="s">
        <v>1018</v>
      </c>
      <c r="B402" s="7" t="s">
        <v>674</v>
      </c>
      <c r="C402" s="7" t="s">
        <v>680</v>
      </c>
      <c r="D402" s="8">
        <v>210474</v>
      </c>
      <c r="E402" s="8">
        <v>248230</v>
      </c>
      <c r="F402" s="25">
        <f t="shared" si="2"/>
        <v>258159.2</v>
      </c>
    </row>
    <row r="403" spans="1:6" ht="16.8">
      <c r="A403" s="6" t="s">
        <v>1019</v>
      </c>
      <c r="B403" s="7" t="s">
        <v>674</v>
      </c>
      <c r="C403" s="8">
        <v>163668</v>
      </c>
      <c r="D403" s="8">
        <v>225497</v>
      </c>
      <c r="E403" s="8">
        <v>265950</v>
      </c>
      <c r="F403" s="25">
        <f t="shared" si="2"/>
        <v>276588</v>
      </c>
    </row>
    <row r="404" spans="1:6" ht="16.8">
      <c r="A404" s="6" t="s">
        <v>1020</v>
      </c>
      <c r="B404" s="7" t="s">
        <v>674</v>
      </c>
      <c r="C404" s="8">
        <v>156443</v>
      </c>
      <c r="D404" s="8">
        <v>246197</v>
      </c>
      <c r="E404" s="8">
        <v>290360</v>
      </c>
      <c r="F404" s="25">
        <f t="shared" si="2"/>
        <v>301974.40000000002</v>
      </c>
    </row>
    <row r="405" spans="1:6" ht="16.8">
      <c r="A405" s="6" t="s">
        <v>1021</v>
      </c>
      <c r="B405" s="7" t="s">
        <v>674</v>
      </c>
      <c r="C405" s="8">
        <v>83365</v>
      </c>
      <c r="D405" s="8">
        <v>150645</v>
      </c>
      <c r="E405" s="8">
        <v>177670</v>
      </c>
      <c r="F405" s="25">
        <f t="shared" si="2"/>
        <v>184776.80000000002</v>
      </c>
    </row>
    <row r="406" spans="1:6" ht="16.8">
      <c r="A406" s="6" t="s">
        <v>1022</v>
      </c>
      <c r="B406" s="7" t="s">
        <v>674</v>
      </c>
      <c r="C406" s="7" t="s">
        <v>680</v>
      </c>
      <c r="D406" s="8">
        <v>200095</v>
      </c>
      <c r="E406" s="8">
        <v>235990</v>
      </c>
      <c r="F406" s="25">
        <f t="shared" si="2"/>
        <v>245429.6</v>
      </c>
    </row>
    <row r="407" spans="1:6" ht="16.8">
      <c r="A407" s="6" t="s">
        <v>1023</v>
      </c>
      <c r="B407" s="7" t="s">
        <v>674</v>
      </c>
      <c r="C407" s="8">
        <v>152899</v>
      </c>
      <c r="D407" s="8">
        <v>211204</v>
      </c>
      <c r="E407" s="8">
        <v>249090</v>
      </c>
      <c r="F407" s="25">
        <f t="shared" ref="F407:F470" si="3">E407*(1+0.04)</f>
        <v>259053.6</v>
      </c>
    </row>
    <row r="408" spans="1:6" ht="16.8">
      <c r="A408" s="6" t="s">
        <v>1024</v>
      </c>
      <c r="B408" s="7" t="s">
        <v>674</v>
      </c>
      <c r="C408" s="7" t="s">
        <v>680</v>
      </c>
      <c r="D408" s="8">
        <v>161966</v>
      </c>
      <c r="E408" s="8">
        <v>191020</v>
      </c>
      <c r="F408" s="25">
        <f t="shared" si="3"/>
        <v>198660.80000000002</v>
      </c>
    </row>
    <row r="409" spans="1:6" ht="16.8">
      <c r="A409" s="6" t="s">
        <v>1025</v>
      </c>
      <c r="B409" s="7" t="s">
        <v>674</v>
      </c>
      <c r="C409" s="7" t="s">
        <v>680</v>
      </c>
      <c r="D409" s="8">
        <v>118622</v>
      </c>
      <c r="E409" s="8">
        <v>139900</v>
      </c>
      <c r="F409" s="25">
        <f t="shared" si="3"/>
        <v>145496</v>
      </c>
    </row>
    <row r="410" spans="1:6" ht="16.8">
      <c r="A410" s="6" t="s">
        <v>1026</v>
      </c>
      <c r="B410" s="7" t="s">
        <v>674</v>
      </c>
      <c r="C410" s="7" t="s">
        <v>680</v>
      </c>
      <c r="D410" s="8">
        <v>207419</v>
      </c>
      <c r="E410" s="8">
        <v>244630</v>
      </c>
      <c r="F410" s="25">
        <f t="shared" si="3"/>
        <v>254415.2</v>
      </c>
    </row>
    <row r="411" spans="1:6" ht="16.8">
      <c r="A411" s="6" t="s">
        <v>1027</v>
      </c>
      <c r="B411" s="7" t="s">
        <v>674</v>
      </c>
      <c r="C411" s="8">
        <v>154629</v>
      </c>
      <c r="D411" s="8">
        <v>282328</v>
      </c>
      <c r="E411" s="8">
        <v>332980</v>
      </c>
      <c r="F411" s="25">
        <f t="shared" si="3"/>
        <v>346299.2</v>
      </c>
    </row>
    <row r="412" spans="1:6" ht="16.8">
      <c r="A412" s="6" t="s">
        <v>1028</v>
      </c>
      <c r="B412" s="7" t="s">
        <v>674</v>
      </c>
      <c r="C412" s="7" t="s">
        <v>680</v>
      </c>
      <c r="D412" s="8">
        <v>357827</v>
      </c>
      <c r="E412" s="8">
        <v>422020</v>
      </c>
      <c r="F412" s="25">
        <f t="shared" si="3"/>
        <v>438900.8</v>
      </c>
    </row>
    <row r="413" spans="1:6" ht="16.8">
      <c r="A413" s="6" t="s">
        <v>1029</v>
      </c>
      <c r="B413" s="7" t="s">
        <v>674</v>
      </c>
      <c r="C413" s="8">
        <v>118778</v>
      </c>
      <c r="D413" s="8">
        <v>183624</v>
      </c>
      <c r="E413" s="8">
        <v>216570</v>
      </c>
      <c r="F413" s="25">
        <f t="shared" si="3"/>
        <v>225232.80000000002</v>
      </c>
    </row>
    <row r="414" spans="1:6" ht="16.8">
      <c r="A414" s="6" t="s">
        <v>1030</v>
      </c>
      <c r="B414" s="7" t="s">
        <v>674</v>
      </c>
      <c r="C414" s="8">
        <v>90158</v>
      </c>
      <c r="D414" s="8">
        <v>153158</v>
      </c>
      <c r="E414" s="8">
        <v>180630</v>
      </c>
      <c r="F414" s="25">
        <f t="shared" si="3"/>
        <v>187855.2</v>
      </c>
    </row>
    <row r="415" spans="1:6" ht="16.8">
      <c r="A415" s="6" t="s">
        <v>1031</v>
      </c>
      <c r="B415" s="7" t="s">
        <v>674</v>
      </c>
      <c r="C415" s="7" t="s">
        <v>680</v>
      </c>
      <c r="D415" s="8">
        <v>371243</v>
      </c>
      <c r="E415" s="8">
        <v>437840</v>
      </c>
      <c r="F415" s="25">
        <f t="shared" si="3"/>
        <v>455353.60000000003</v>
      </c>
    </row>
    <row r="416" spans="1:6" ht="16.8">
      <c r="A416" s="6" t="s">
        <v>1032</v>
      </c>
      <c r="B416" s="7" t="s">
        <v>674</v>
      </c>
      <c r="C416" s="7" t="s">
        <v>680</v>
      </c>
      <c r="D416" s="8">
        <v>144045</v>
      </c>
      <c r="E416" s="8">
        <v>169890</v>
      </c>
      <c r="F416" s="25">
        <f t="shared" si="3"/>
        <v>176685.6</v>
      </c>
    </row>
    <row r="417" spans="1:6" ht="16.8">
      <c r="A417" s="6" t="s">
        <v>1033</v>
      </c>
      <c r="B417" s="7" t="s">
        <v>674</v>
      </c>
      <c r="C417" s="7" t="s">
        <v>680</v>
      </c>
      <c r="D417" s="8">
        <v>138618</v>
      </c>
      <c r="E417" s="8">
        <v>163490</v>
      </c>
      <c r="F417" s="25">
        <f t="shared" si="3"/>
        <v>170029.6</v>
      </c>
    </row>
    <row r="418" spans="1:6" ht="16.8">
      <c r="A418" s="6" t="s">
        <v>1034</v>
      </c>
      <c r="B418" s="7" t="s">
        <v>674</v>
      </c>
      <c r="C418" s="8">
        <v>156584</v>
      </c>
      <c r="D418" s="8">
        <v>267168</v>
      </c>
      <c r="E418" s="8">
        <v>315100</v>
      </c>
      <c r="F418" s="25">
        <f t="shared" si="3"/>
        <v>327704</v>
      </c>
    </row>
    <row r="419" spans="1:6" ht="16.8">
      <c r="A419" s="6" t="s">
        <v>1035</v>
      </c>
      <c r="B419" s="7" t="s">
        <v>674</v>
      </c>
      <c r="C419" s="8">
        <v>166558</v>
      </c>
      <c r="D419" s="8">
        <v>294391</v>
      </c>
      <c r="E419" s="8">
        <v>347200</v>
      </c>
      <c r="F419" s="25">
        <f t="shared" si="3"/>
        <v>361088</v>
      </c>
    </row>
    <row r="420" spans="1:6" ht="16.8">
      <c r="A420" s="6" t="s">
        <v>1036</v>
      </c>
      <c r="B420" s="7" t="s">
        <v>674</v>
      </c>
      <c r="C420" s="7" t="s">
        <v>680</v>
      </c>
      <c r="D420" s="8">
        <v>110170</v>
      </c>
      <c r="E420" s="8">
        <v>129930</v>
      </c>
      <c r="F420" s="25">
        <f t="shared" si="3"/>
        <v>135127.20000000001</v>
      </c>
    </row>
    <row r="421" spans="1:6" ht="16.8">
      <c r="A421" s="6" t="s">
        <v>1037</v>
      </c>
      <c r="B421" s="7" t="s">
        <v>674</v>
      </c>
      <c r="C421" s="7" t="s">
        <v>680</v>
      </c>
      <c r="D421" s="8">
        <v>143094</v>
      </c>
      <c r="E421" s="8">
        <v>168760</v>
      </c>
      <c r="F421" s="25">
        <f t="shared" si="3"/>
        <v>175510.39999999999</v>
      </c>
    </row>
    <row r="422" spans="1:6" ht="16.8">
      <c r="A422" s="6" t="s">
        <v>1038</v>
      </c>
      <c r="B422" s="7" t="s">
        <v>674</v>
      </c>
      <c r="C422" s="8">
        <v>78924</v>
      </c>
      <c r="D422" s="8">
        <v>137685</v>
      </c>
      <c r="E422" s="8">
        <v>162390</v>
      </c>
      <c r="F422" s="25">
        <f t="shared" si="3"/>
        <v>168885.6</v>
      </c>
    </row>
    <row r="423" spans="1:6" ht="16.8">
      <c r="A423" s="6" t="s">
        <v>1039</v>
      </c>
      <c r="B423" s="7" t="s">
        <v>674</v>
      </c>
      <c r="C423" s="7" t="s">
        <v>680</v>
      </c>
      <c r="D423" s="8">
        <v>220094</v>
      </c>
      <c r="E423" s="8">
        <v>259580</v>
      </c>
      <c r="F423" s="25">
        <f t="shared" si="3"/>
        <v>269963.2</v>
      </c>
    </row>
    <row r="424" spans="1:6" ht="16.8">
      <c r="A424" s="6" t="s">
        <v>1040</v>
      </c>
      <c r="B424" s="7" t="s">
        <v>674</v>
      </c>
      <c r="C424" s="8">
        <v>139750</v>
      </c>
      <c r="D424" s="8">
        <v>219611</v>
      </c>
      <c r="E424" s="8">
        <v>259010</v>
      </c>
      <c r="F424" s="25">
        <f t="shared" si="3"/>
        <v>269370.40000000002</v>
      </c>
    </row>
    <row r="425" spans="1:6" ht="16.8">
      <c r="A425" s="6" t="s">
        <v>1041</v>
      </c>
      <c r="B425" s="7" t="s">
        <v>674</v>
      </c>
      <c r="C425" s="7" t="s">
        <v>680</v>
      </c>
      <c r="D425" s="8">
        <v>596411</v>
      </c>
      <c r="E425" s="8">
        <v>703400</v>
      </c>
      <c r="F425" s="25">
        <f t="shared" si="3"/>
        <v>731536</v>
      </c>
    </row>
    <row r="426" spans="1:6" ht="16.8">
      <c r="A426" s="6" t="s">
        <v>1042</v>
      </c>
      <c r="B426" s="7" t="s">
        <v>674</v>
      </c>
      <c r="C426" s="7" t="s">
        <v>680</v>
      </c>
      <c r="D426" s="8">
        <v>148276</v>
      </c>
      <c r="E426" s="8">
        <v>174880</v>
      </c>
      <c r="F426" s="25">
        <f t="shared" si="3"/>
        <v>181875.20000000001</v>
      </c>
    </row>
    <row r="427" spans="1:6" ht="16.8">
      <c r="A427" s="6" t="s">
        <v>1043</v>
      </c>
      <c r="B427" s="7" t="s">
        <v>674</v>
      </c>
      <c r="C427" s="8">
        <v>60622</v>
      </c>
      <c r="D427" s="8">
        <v>103371</v>
      </c>
      <c r="E427" s="8">
        <v>121920</v>
      </c>
      <c r="F427" s="25">
        <f t="shared" si="3"/>
        <v>126796.8</v>
      </c>
    </row>
    <row r="428" spans="1:6" ht="16.8">
      <c r="A428" s="6" t="s">
        <v>1044</v>
      </c>
      <c r="B428" s="7" t="s">
        <v>674</v>
      </c>
      <c r="C428" s="7" t="s">
        <v>680</v>
      </c>
      <c r="D428" s="8">
        <v>227607</v>
      </c>
      <c r="E428" s="8">
        <v>268440</v>
      </c>
      <c r="F428" s="25">
        <f t="shared" si="3"/>
        <v>279177.60000000003</v>
      </c>
    </row>
    <row r="429" spans="1:6" ht="16.8">
      <c r="A429" s="6" t="s">
        <v>1045</v>
      </c>
      <c r="B429" s="7" t="s">
        <v>674</v>
      </c>
      <c r="C429" s="8">
        <v>84861</v>
      </c>
      <c r="D429" s="8">
        <v>139128</v>
      </c>
      <c r="E429" s="8">
        <v>164090</v>
      </c>
      <c r="F429" s="25">
        <f t="shared" si="3"/>
        <v>170653.6</v>
      </c>
    </row>
    <row r="430" spans="1:6" ht="16.8">
      <c r="A430" s="6" t="s">
        <v>1046</v>
      </c>
      <c r="B430" s="7" t="s">
        <v>674</v>
      </c>
      <c r="C430" s="8">
        <v>164242</v>
      </c>
      <c r="D430" s="8">
        <v>250379</v>
      </c>
      <c r="E430" s="8">
        <v>295300</v>
      </c>
      <c r="F430" s="25">
        <f t="shared" si="3"/>
        <v>307112</v>
      </c>
    </row>
    <row r="431" spans="1:6" ht="16.8">
      <c r="A431" s="6" t="s">
        <v>1047</v>
      </c>
      <c r="B431" s="7" t="s">
        <v>674</v>
      </c>
      <c r="C431" s="8">
        <v>130007</v>
      </c>
      <c r="D431" s="8">
        <v>202639</v>
      </c>
      <c r="E431" s="8">
        <v>238990</v>
      </c>
      <c r="F431" s="25">
        <f t="shared" si="3"/>
        <v>248549.6</v>
      </c>
    </row>
    <row r="432" spans="1:6" ht="16.8">
      <c r="A432" s="6" t="s">
        <v>1048</v>
      </c>
      <c r="B432" s="7" t="s">
        <v>674</v>
      </c>
      <c r="C432" s="7" t="s">
        <v>680</v>
      </c>
      <c r="D432" s="8">
        <v>221844</v>
      </c>
      <c r="E432" s="8">
        <v>261640</v>
      </c>
      <c r="F432" s="25">
        <f t="shared" si="3"/>
        <v>272105.60000000003</v>
      </c>
    </row>
    <row r="433" spans="1:6" ht="16.8">
      <c r="A433" s="6" t="s">
        <v>1049</v>
      </c>
      <c r="B433" s="7" t="s">
        <v>674</v>
      </c>
      <c r="C433" s="8">
        <v>64796</v>
      </c>
      <c r="D433" s="8">
        <v>98603</v>
      </c>
      <c r="E433" s="8">
        <v>116290</v>
      </c>
      <c r="F433" s="25">
        <f t="shared" si="3"/>
        <v>120941.6</v>
      </c>
    </row>
    <row r="434" spans="1:6" ht="16.8">
      <c r="A434" s="6" t="s">
        <v>1050</v>
      </c>
      <c r="B434" s="7" t="s">
        <v>674</v>
      </c>
      <c r="C434" s="7" t="s">
        <v>680</v>
      </c>
      <c r="D434" s="8">
        <v>157730</v>
      </c>
      <c r="E434" s="8">
        <v>186030</v>
      </c>
      <c r="F434" s="25">
        <f t="shared" si="3"/>
        <v>193471.2</v>
      </c>
    </row>
    <row r="435" spans="1:6" ht="16.8">
      <c r="A435" s="6" t="s">
        <v>1051</v>
      </c>
      <c r="B435" s="7" t="s">
        <v>674</v>
      </c>
      <c r="C435" s="8">
        <v>141288</v>
      </c>
      <c r="D435" s="8">
        <v>228658</v>
      </c>
      <c r="E435" s="8">
        <v>269680</v>
      </c>
      <c r="F435" s="25">
        <f t="shared" si="3"/>
        <v>280467.20000000001</v>
      </c>
    </row>
    <row r="436" spans="1:6" ht="16.8">
      <c r="A436" s="6" t="s">
        <v>1052</v>
      </c>
      <c r="B436" s="7" t="s">
        <v>674</v>
      </c>
      <c r="C436" s="8">
        <v>168373</v>
      </c>
      <c r="D436" s="8">
        <v>365737</v>
      </c>
      <c r="E436" s="8">
        <v>431350</v>
      </c>
      <c r="F436" s="25">
        <f t="shared" si="3"/>
        <v>448604</v>
      </c>
    </row>
    <row r="437" spans="1:6" ht="16.8">
      <c r="A437" s="6" t="s">
        <v>1053</v>
      </c>
      <c r="B437" s="7" t="s">
        <v>674</v>
      </c>
      <c r="C437" s="8">
        <v>81666</v>
      </c>
      <c r="D437" s="8">
        <v>131858</v>
      </c>
      <c r="E437" s="8">
        <v>155510</v>
      </c>
      <c r="F437" s="25">
        <f t="shared" si="3"/>
        <v>161730.4</v>
      </c>
    </row>
    <row r="438" spans="1:6" ht="16.8">
      <c r="A438" s="6" t="s">
        <v>1054</v>
      </c>
      <c r="B438" s="7" t="s">
        <v>674</v>
      </c>
      <c r="C438" s="7" t="s">
        <v>680</v>
      </c>
      <c r="D438" s="8">
        <v>188639</v>
      </c>
      <c r="E438" s="8">
        <v>222480</v>
      </c>
      <c r="F438" s="25">
        <f t="shared" si="3"/>
        <v>231379.20000000001</v>
      </c>
    </row>
    <row r="439" spans="1:6">
      <c r="A439" s="22" t="s">
        <v>983</v>
      </c>
      <c r="B439" s="22" t="s">
        <v>1055</v>
      </c>
      <c r="C439" s="22"/>
      <c r="D439" s="22"/>
      <c r="E439" s="23">
        <f>AVERAGE(E395:E438)</f>
        <v>251996.59090909091</v>
      </c>
      <c r="F439" s="27">
        <f t="shared" si="3"/>
        <v>262076.45454545456</v>
      </c>
    </row>
    <row r="440" spans="1:6" ht="16.8">
      <c r="A440" s="12" t="s">
        <v>444</v>
      </c>
      <c r="B440" s="13" t="s">
        <v>672</v>
      </c>
      <c r="C440" s="14">
        <v>3753133</v>
      </c>
      <c r="D440" s="14">
        <v>5801584</v>
      </c>
      <c r="E440" s="14">
        <v>6740500</v>
      </c>
      <c r="F440" s="26">
        <f t="shared" si="3"/>
        <v>7010120</v>
      </c>
    </row>
    <row r="441" spans="1:6" ht="16.8">
      <c r="A441" s="6" t="s">
        <v>452</v>
      </c>
      <c r="B441" s="7" t="s">
        <v>674</v>
      </c>
      <c r="C441" s="8">
        <v>132936</v>
      </c>
      <c r="D441" s="8">
        <v>149516</v>
      </c>
      <c r="E441" s="8">
        <v>173710</v>
      </c>
      <c r="F441" s="25">
        <f t="shared" si="3"/>
        <v>180658.4</v>
      </c>
    </row>
    <row r="442" spans="1:6" ht="16.8">
      <c r="A442" s="6" t="s">
        <v>559</v>
      </c>
      <c r="B442" s="7" t="s">
        <v>674</v>
      </c>
      <c r="C442" s="8">
        <v>84864</v>
      </c>
      <c r="D442" s="8">
        <v>189059</v>
      </c>
      <c r="E442" s="8">
        <v>219660</v>
      </c>
      <c r="F442" s="25">
        <f t="shared" si="3"/>
        <v>228446.4</v>
      </c>
    </row>
    <row r="443" spans="1:6" ht="16.8">
      <c r="A443" s="6" t="s">
        <v>560</v>
      </c>
      <c r="B443" s="7" t="s">
        <v>674</v>
      </c>
      <c r="C443" s="8">
        <v>143620</v>
      </c>
      <c r="D443" s="8">
        <v>207874</v>
      </c>
      <c r="E443" s="8">
        <v>241520</v>
      </c>
      <c r="F443" s="25">
        <f t="shared" si="3"/>
        <v>251180.80000000002</v>
      </c>
    </row>
    <row r="444" spans="1:6" ht="16.8">
      <c r="A444" s="6" t="s">
        <v>561</v>
      </c>
      <c r="B444" s="7" t="s">
        <v>674</v>
      </c>
      <c r="C444" s="7" t="s">
        <v>680</v>
      </c>
      <c r="D444" s="8">
        <v>202941</v>
      </c>
      <c r="E444" s="8">
        <v>235780</v>
      </c>
      <c r="F444" s="25">
        <f t="shared" si="3"/>
        <v>245211.2</v>
      </c>
    </row>
    <row r="445" spans="1:6" ht="16.8">
      <c r="A445" s="6" t="s">
        <v>562</v>
      </c>
      <c r="B445" s="7" t="s">
        <v>674</v>
      </c>
      <c r="C445" s="8">
        <v>120636</v>
      </c>
      <c r="D445" s="8">
        <v>151002</v>
      </c>
      <c r="E445" s="8">
        <v>175440</v>
      </c>
      <c r="F445" s="25">
        <f t="shared" si="3"/>
        <v>182457.60000000001</v>
      </c>
    </row>
    <row r="446" spans="1:6" ht="16.8">
      <c r="A446" s="6" t="s">
        <v>563</v>
      </c>
      <c r="B446" s="7" t="s">
        <v>674</v>
      </c>
      <c r="C446" s="7" t="s">
        <v>680</v>
      </c>
      <c r="D446" s="8">
        <v>136989</v>
      </c>
      <c r="E446" s="8">
        <v>159160</v>
      </c>
      <c r="F446" s="25">
        <f t="shared" si="3"/>
        <v>165526.39999999999</v>
      </c>
    </row>
    <row r="447" spans="1:6" ht="16.8">
      <c r="A447" s="6" t="s">
        <v>565</v>
      </c>
      <c r="B447" s="7" t="s">
        <v>674</v>
      </c>
      <c r="C447" s="7" t="s">
        <v>680</v>
      </c>
      <c r="D447" s="8">
        <v>145323</v>
      </c>
      <c r="E447" s="8">
        <v>168840</v>
      </c>
      <c r="F447" s="25">
        <f t="shared" si="3"/>
        <v>175593.60000000001</v>
      </c>
    </row>
    <row r="448" spans="1:6" ht="16.8">
      <c r="A448" s="6" t="s">
        <v>566</v>
      </c>
      <c r="B448" s="7" t="s">
        <v>674</v>
      </c>
      <c r="C448" s="8">
        <v>98524</v>
      </c>
      <c r="D448" s="8">
        <v>125481</v>
      </c>
      <c r="E448" s="8">
        <v>145790</v>
      </c>
      <c r="F448" s="25">
        <f t="shared" si="3"/>
        <v>151621.6</v>
      </c>
    </row>
    <row r="449" spans="1:6" ht="16.8">
      <c r="A449" s="6" t="s">
        <v>564</v>
      </c>
      <c r="B449" s="7" t="s">
        <v>674</v>
      </c>
      <c r="C449" s="7" t="s">
        <v>680</v>
      </c>
      <c r="D449" s="8">
        <v>113190</v>
      </c>
      <c r="E449" s="8">
        <v>131510</v>
      </c>
      <c r="F449" s="25">
        <f t="shared" si="3"/>
        <v>136770.4</v>
      </c>
    </row>
    <row r="450" spans="1:6" ht="16.8">
      <c r="A450" s="6" t="s">
        <v>567</v>
      </c>
      <c r="B450" s="7" t="s">
        <v>674</v>
      </c>
      <c r="C450" s="8">
        <v>156872</v>
      </c>
      <c r="D450" s="8">
        <v>224884</v>
      </c>
      <c r="E450" s="8">
        <v>261280</v>
      </c>
      <c r="F450" s="25">
        <f t="shared" si="3"/>
        <v>271731.20000000001</v>
      </c>
    </row>
    <row r="451" spans="1:6" ht="16.8">
      <c r="A451" s="6" t="s">
        <v>568</v>
      </c>
      <c r="B451" s="7" t="s">
        <v>674</v>
      </c>
      <c r="C451" s="7" t="s">
        <v>680</v>
      </c>
      <c r="D451" s="8">
        <v>120902</v>
      </c>
      <c r="E451" s="8">
        <v>140470</v>
      </c>
      <c r="F451" s="25">
        <f t="shared" si="3"/>
        <v>146088.80000000002</v>
      </c>
    </row>
    <row r="452" spans="1:6" ht="16.8">
      <c r="A452" s="6" t="s">
        <v>1056</v>
      </c>
      <c r="B452" s="7" t="s">
        <v>674</v>
      </c>
      <c r="C452" s="8">
        <v>115790</v>
      </c>
      <c r="D452" s="8">
        <v>169829</v>
      </c>
      <c r="E452" s="8">
        <v>197310</v>
      </c>
      <c r="F452" s="25">
        <f t="shared" si="3"/>
        <v>205202.4</v>
      </c>
    </row>
    <row r="453" spans="1:6" ht="16.8">
      <c r="A453" s="6" t="s">
        <v>570</v>
      </c>
      <c r="B453" s="7" t="s">
        <v>674</v>
      </c>
      <c r="C453" s="7" t="s">
        <v>680</v>
      </c>
      <c r="D453" s="8">
        <v>194400</v>
      </c>
      <c r="E453" s="8">
        <v>225860</v>
      </c>
      <c r="F453" s="25">
        <f t="shared" si="3"/>
        <v>234894.4</v>
      </c>
    </row>
    <row r="454" spans="1:6" ht="16.8">
      <c r="A454" s="6" t="s">
        <v>571</v>
      </c>
      <c r="B454" s="7" t="s">
        <v>674</v>
      </c>
      <c r="C454" s="7" t="s">
        <v>680</v>
      </c>
      <c r="D454" s="8">
        <v>225156</v>
      </c>
      <c r="E454" s="8">
        <v>261590</v>
      </c>
      <c r="F454" s="25">
        <f t="shared" si="3"/>
        <v>272053.60000000003</v>
      </c>
    </row>
    <row r="455" spans="1:6" ht="16.8">
      <c r="A455" s="6" t="s">
        <v>572</v>
      </c>
      <c r="B455" s="7" t="s">
        <v>674</v>
      </c>
      <c r="C455" s="8">
        <v>114935</v>
      </c>
      <c r="D455" s="8">
        <v>169148</v>
      </c>
      <c r="E455" s="8">
        <v>196520</v>
      </c>
      <c r="F455" s="25">
        <f t="shared" si="3"/>
        <v>204380.80000000002</v>
      </c>
    </row>
    <row r="456" spans="1:6" ht="16.8">
      <c r="A456" s="6" t="s">
        <v>453</v>
      </c>
      <c r="B456" s="7" t="s">
        <v>674</v>
      </c>
      <c r="C456" s="8">
        <v>124731</v>
      </c>
      <c r="D456" s="8">
        <v>167435</v>
      </c>
      <c r="E456" s="8">
        <v>194530</v>
      </c>
      <c r="F456" s="25">
        <f t="shared" si="3"/>
        <v>202311.2</v>
      </c>
    </row>
    <row r="457" spans="1:6" ht="16.8">
      <c r="A457" s="6" t="s">
        <v>573</v>
      </c>
      <c r="B457" s="7" t="s">
        <v>674</v>
      </c>
      <c r="C457" s="8">
        <v>136813</v>
      </c>
      <c r="D457" s="8">
        <v>209360</v>
      </c>
      <c r="E457" s="8">
        <v>243240</v>
      </c>
      <c r="F457" s="25">
        <f t="shared" si="3"/>
        <v>252969.60000000001</v>
      </c>
    </row>
    <row r="458" spans="1:6" ht="16.8">
      <c r="A458" s="6" t="s">
        <v>1057</v>
      </c>
      <c r="B458" s="7" t="s">
        <v>674</v>
      </c>
      <c r="C458" s="8">
        <v>101878</v>
      </c>
      <c r="D458" s="8">
        <v>182405</v>
      </c>
      <c r="E458" s="8">
        <v>211920</v>
      </c>
      <c r="F458" s="25">
        <f t="shared" si="3"/>
        <v>220396.80000000002</v>
      </c>
    </row>
    <row r="459" spans="1:6" ht="16.8">
      <c r="A459" s="6" t="s">
        <v>575</v>
      </c>
      <c r="B459" s="7" t="s">
        <v>674</v>
      </c>
      <c r="C459" s="8">
        <v>152748</v>
      </c>
      <c r="D459" s="8">
        <v>243259</v>
      </c>
      <c r="E459" s="8">
        <v>282630</v>
      </c>
      <c r="F459" s="25">
        <f t="shared" si="3"/>
        <v>293935.2</v>
      </c>
    </row>
    <row r="460" spans="1:6" ht="16.8">
      <c r="A460" s="6" t="s">
        <v>576</v>
      </c>
      <c r="B460" s="7" t="s">
        <v>674</v>
      </c>
      <c r="C460" s="7" t="s">
        <v>680</v>
      </c>
      <c r="D460" s="8">
        <v>151395</v>
      </c>
      <c r="E460" s="8">
        <v>175900</v>
      </c>
      <c r="F460" s="25">
        <f t="shared" si="3"/>
        <v>182936</v>
      </c>
    </row>
    <row r="461" spans="1:6" ht="16.8">
      <c r="A461" s="6" t="s">
        <v>444</v>
      </c>
      <c r="B461" s="7" t="s">
        <v>674</v>
      </c>
      <c r="C461" s="8">
        <v>223644</v>
      </c>
      <c r="D461" s="8">
        <v>318132</v>
      </c>
      <c r="E461" s="8">
        <v>369620</v>
      </c>
      <c r="F461" s="25">
        <f t="shared" si="3"/>
        <v>384404.8</v>
      </c>
    </row>
    <row r="462" spans="1:6" ht="16.8">
      <c r="A462" s="6" t="s">
        <v>577</v>
      </c>
      <c r="B462" s="7" t="s">
        <v>674</v>
      </c>
      <c r="C462" s="8">
        <v>74020</v>
      </c>
      <c r="D462" s="8">
        <v>116700</v>
      </c>
      <c r="E462" s="8">
        <v>135590</v>
      </c>
      <c r="F462" s="25">
        <f t="shared" si="3"/>
        <v>141013.6</v>
      </c>
    </row>
    <row r="463" spans="1:6" ht="16.8">
      <c r="A463" s="6" t="s">
        <v>578</v>
      </c>
      <c r="B463" s="7" t="s">
        <v>674</v>
      </c>
      <c r="C463" s="7" t="s">
        <v>680</v>
      </c>
      <c r="D463" s="8">
        <v>98348</v>
      </c>
      <c r="E463" s="8">
        <v>114260</v>
      </c>
      <c r="F463" s="25">
        <f t="shared" si="3"/>
        <v>118830.40000000001</v>
      </c>
    </row>
    <row r="464" spans="1:6" ht="16.8">
      <c r="A464" s="6" t="s">
        <v>1058</v>
      </c>
      <c r="B464" s="7" t="s">
        <v>674</v>
      </c>
      <c r="C464" s="8">
        <v>137976</v>
      </c>
      <c r="D464" s="8">
        <v>201800</v>
      </c>
      <c r="E464" s="8">
        <v>234460</v>
      </c>
      <c r="F464" s="25">
        <f t="shared" si="3"/>
        <v>243838.4</v>
      </c>
    </row>
    <row r="465" spans="1:6" ht="16.8">
      <c r="A465" s="6" t="s">
        <v>579</v>
      </c>
      <c r="B465" s="7" t="s">
        <v>674</v>
      </c>
      <c r="C465" s="8">
        <v>158338</v>
      </c>
      <c r="D465" s="8">
        <v>182891</v>
      </c>
      <c r="E465" s="8">
        <v>212490</v>
      </c>
      <c r="F465" s="25">
        <f t="shared" si="3"/>
        <v>220989.6</v>
      </c>
    </row>
    <row r="466" spans="1:6" ht="16.8">
      <c r="A466" s="6" t="s">
        <v>580</v>
      </c>
      <c r="B466" s="7" t="s">
        <v>674</v>
      </c>
      <c r="C466" s="8">
        <v>121889</v>
      </c>
      <c r="D466" s="8">
        <v>176301</v>
      </c>
      <c r="E466" s="8">
        <v>204830</v>
      </c>
      <c r="F466" s="25">
        <f t="shared" si="3"/>
        <v>213023.2</v>
      </c>
    </row>
    <row r="467" spans="1:6" ht="16.8">
      <c r="A467" s="6" t="s">
        <v>581</v>
      </c>
      <c r="B467" s="7" t="s">
        <v>674</v>
      </c>
      <c r="C467" s="7" t="s">
        <v>680</v>
      </c>
      <c r="D467" s="8">
        <v>171070</v>
      </c>
      <c r="E467" s="8">
        <v>198760</v>
      </c>
      <c r="F467" s="25">
        <f t="shared" si="3"/>
        <v>206710.39999999999</v>
      </c>
    </row>
    <row r="468" spans="1:6" ht="16.8">
      <c r="A468" s="6" t="s">
        <v>582</v>
      </c>
      <c r="B468" s="7" t="s">
        <v>674</v>
      </c>
      <c r="C468" s="8">
        <v>74030</v>
      </c>
      <c r="D468" s="8">
        <v>113814</v>
      </c>
      <c r="E468" s="8">
        <v>132230</v>
      </c>
      <c r="F468" s="25">
        <f t="shared" si="3"/>
        <v>137519.20000000001</v>
      </c>
    </row>
    <row r="469" spans="1:6" ht="16.8">
      <c r="A469" s="6" t="s">
        <v>583</v>
      </c>
      <c r="B469" s="7" t="s">
        <v>674</v>
      </c>
      <c r="C469" s="8">
        <v>79184</v>
      </c>
      <c r="D469" s="8">
        <v>170006</v>
      </c>
      <c r="E469" s="8">
        <v>197520</v>
      </c>
      <c r="F469" s="25">
        <f t="shared" si="3"/>
        <v>205420.80000000002</v>
      </c>
    </row>
    <row r="470" spans="1:6" ht="16.8">
      <c r="A470" s="6" t="s">
        <v>584</v>
      </c>
      <c r="B470" s="7" t="s">
        <v>674</v>
      </c>
      <c r="C470" s="7" t="s">
        <v>680</v>
      </c>
      <c r="D470" s="8">
        <v>154092</v>
      </c>
      <c r="E470" s="8">
        <v>179030</v>
      </c>
      <c r="F470" s="25">
        <f t="shared" si="3"/>
        <v>186191.2</v>
      </c>
    </row>
    <row r="471" spans="1:6" ht="16.8">
      <c r="A471" s="6" t="s">
        <v>585</v>
      </c>
      <c r="B471" s="7" t="s">
        <v>674</v>
      </c>
      <c r="C471" s="7" t="s">
        <v>680</v>
      </c>
      <c r="D471" s="8">
        <v>140679</v>
      </c>
      <c r="E471" s="8">
        <v>163450</v>
      </c>
      <c r="F471" s="25">
        <f t="shared" ref="F471:F534" si="4">E471*(1+0.04)</f>
        <v>169988</v>
      </c>
    </row>
    <row r="472" spans="1:6" ht="16.8">
      <c r="A472" s="6" t="s">
        <v>586</v>
      </c>
      <c r="B472" s="7" t="s">
        <v>674</v>
      </c>
      <c r="C472" s="7" t="s">
        <v>680</v>
      </c>
      <c r="D472" s="8">
        <v>185207</v>
      </c>
      <c r="E472" s="8">
        <v>215180</v>
      </c>
      <c r="F472" s="25">
        <f t="shared" si="4"/>
        <v>223787.2</v>
      </c>
    </row>
    <row r="473" spans="1:6" ht="16.8">
      <c r="A473" s="6" t="s">
        <v>587</v>
      </c>
      <c r="B473" s="7" t="s">
        <v>674</v>
      </c>
      <c r="C473" s="7" t="s">
        <v>680</v>
      </c>
      <c r="D473" s="8">
        <v>136944</v>
      </c>
      <c r="E473" s="8">
        <v>159110</v>
      </c>
      <c r="F473" s="25">
        <f t="shared" si="4"/>
        <v>165474.4</v>
      </c>
    </row>
    <row r="474" spans="1:6" ht="16.8">
      <c r="A474" s="6" t="s">
        <v>588</v>
      </c>
      <c r="B474" s="7" t="s">
        <v>674</v>
      </c>
      <c r="C474" s="7" t="s">
        <v>680</v>
      </c>
      <c r="D474" s="8">
        <v>156052</v>
      </c>
      <c r="E474" s="8">
        <v>181310</v>
      </c>
      <c r="F474" s="25">
        <f t="shared" si="4"/>
        <v>188562.4</v>
      </c>
    </row>
    <row r="475" spans="1:6">
      <c r="A475" s="20" t="s">
        <v>983</v>
      </c>
      <c r="B475" s="20" t="s">
        <v>1059</v>
      </c>
      <c r="C475" s="20"/>
      <c r="D475" s="20"/>
      <c r="E475" s="21">
        <f>AVERAGE(E441:E474)</f>
        <v>198250</v>
      </c>
      <c r="F475" s="26">
        <f t="shared" si="4"/>
        <v>206180</v>
      </c>
    </row>
    <row r="476" spans="1:6" ht="16.8">
      <c r="A476" s="12" t="s">
        <v>445</v>
      </c>
      <c r="B476" s="13" t="s">
        <v>672</v>
      </c>
      <c r="C476" s="14">
        <v>2068490</v>
      </c>
      <c r="D476" s="14">
        <v>3256541</v>
      </c>
      <c r="E476" s="14">
        <v>3802500</v>
      </c>
      <c r="F476" s="26">
        <f t="shared" si="4"/>
        <v>3954600</v>
      </c>
    </row>
    <row r="477" spans="1:6" ht="16.8">
      <c r="A477" s="6" t="s">
        <v>591</v>
      </c>
      <c r="B477" s="7" t="s">
        <v>674</v>
      </c>
      <c r="C477" s="7" t="s">
        <v>680</v>
      </c>
      <c r="D477" s="8">
        <v>67078</v>
      </c>
      <c r="E477" s="8">
        <v>78320</v>
      </c>
      <c r="F477" s="25">
        <f t="shared" si="4"/>
        <v>81452.800000000003</v>
      </c>
    </row>
    <row r="478" spans="1:6" ht="16.8">
      <c r="A478" s="6" t="s">
        <v>1060</v>
      </c>
      <c r="B478" s="7" t="s">
        <v>674</v>
      </c>
      <c r="C478" s="8">
        <v>137538</v>
      </c>
      <c r="D478" s="8">
        <v>189728</v>
      </c>
      <c r="E478" s="8">
        <v>221540</v>
      </c>
      <c r="F478" s="25">
        <f t="shared" si="4"/>
        <v>230401.6</v>
      </c>
    </row>
    <row r="479" spans="1:6" ht="16.8">
      <c r="A479" s="6" t="s">
        <v>593</v>
      </c>
      <c r="B479" s="7" t="s">
        <v>674</v>
      </c>
      <c r="C479" s="7" t="s">
        <v>680</v>
      </c>
      <c r="D479" s="8">
        <v>200248</v>
      </c>
      <c r="E479" s="8">
        <v>233820</v>
      </c>
      <c r="F479" s="25">
        <f t="shared" si="4"/>
        <v>243172.80000000002</v>
      </c>
    </row>
    <row r="480" spans="1:6" ht="16.8">
      <c r="A480" s="6" t="s">
        <v>594</v>
      </c>
      <c r="B480" s="7" t="s">
        <v>674</v>
      </c>
      <c r="C480" s="7" t="s">
        <v>680</v>
      </c>
      <c r="D480" s="8">
        <v>116368</v>
      </c>
      <c r="E480" s="8">
        <v>135880</v>
      </c>
      <c r="F480" s="25">
        <f t="shared" si="4"/>
        <v>141315.20000000001</v>
      </c>
    </row>
    <row r="481" spans="1:6" ht="16.8">
      <c r="A481" s="6" t="s">
        <v>595</v>
      </c>
      <c r="B481" s="7" t="s">
        <v>674</v>
      </c>
      <c r="C481" s="8">
        <v>153935</v>
      </c>
      <c r="D481" s="8">
        <v>238014</v>
      </c>
      <c r="E481" s="8">
        <v>277920</v>
      </c>
      <c r="F481" s="25">
        <f t="shared" si="4"/>
        <v>289036.79999999999</v>
      </c>
    </row>
    <row r="482" spans="1:6" ht="16.8">
      <c r="A482" s="6" t="s">
        <v>596</v>
      </c>
      <c r="B482" s="7" t="s">
        <v>674</v>
      </c>
      <c r="C482" s="8">
        <v>150520</v>
      </c>
      <c r="D482" s="8">
        <v>268620</v>
      </c>
      <c r="E482" s="8">
        <v>313660</v>
      </c>
      <c r="F482" s="25">
        <f t="shared" si="4"/>
        <v>326206.40000000002</v>
      </c>
    </row>
    <row r="483" spans="1:6" ht="16.8">
      <c r="A483" s="6" t="s">
        <v>597</v>
      </c>
      <c r="B483" s="7" t="s">
        <v>674</v>
      </c>
      <c r="C483" s="7" t="s">
        <v>680</v>
      </c>
      <c r="D483" s="8">
        <v>123547</v>
      </c>
      <c r="E483" s="8">
        <v>144260</v>
      </c>
      <c r="F483" s="25">
        <f t="shared" si="4"/>
        <v>150030.39999999999</v>
      </c>
    </row>
    <row r="484" spans="1:6" ht="16.8">
      <c r="A484" s="6" t="s">
        <v>455</v>
      </c>
      <c r="B484" s="7" t="s">
        <v>674</v>
      </c>
      <c r="C484" s="8">
        <v>101919</v>
      </c>
      <c r="D484" s="8">
        <v>146211</v>
      </c>
      <c r="E484" s="8">
        <v>170720</v>
      </c>
      <c r="F484" s="25">
        <f t="shared" si="4"/>
        <v>177548.80000000002</v>
      </c>
    </row>
    <row r="485" spans="1:6" ht="16.8">
      <c r="A485" s="6" t="s">
        <v>598</v>
      </c>
      <c r="B485" s="7" t="s">
        <v>674</v>
      </c>
      <c r="C485" s="7" t="s">
        <v>680</v>
      </c>
      <c r="D485" s="8">
        <v>119772</v>
      </c>
      <c r="E485" s="8">
        <v>139850</v>
      </c>
      <c r="F485" s="25">
        <f t="shared" si="4"/>
        <v>145444</v>
      </c>
    </row>
    <row r="486" spans="1:6" ht="16.8">
      <c r="A486" s="6" t="s">
        <v>456</v>
      </c>
      <c r="B486" s="7" t="s">
        <v>674</v>
      </c>
      <c r="C486" s="8">
        <v>107429</v>
      </c>
      <c r="D486" s="8">
        <v>151077</v>
      </c>
      <c r="E486" s="8">
        <v>176410</v>
      </c>
      <c r="F486" s="25">
        <f t="shared" si="4"/>
        <v>183466.4</v>
      </c>
    </row>
    <row r="487" spans="1:6" ht="16.8">
      <c r="A487" s="6" t="s">
        <v>599</v>
      </c>
      <c r="B487" s="7" t="s">
        <v>674</v>
      </c>
      <c r="C487" s="7" t="s">
        <v>680</v>
      </c>
      <c r="D487" s="8">
        <v>197757</v>
      </c>
      <c r="E487" s="8">
        <v>230910</v>
      </c>
      <c r="F487" s="25">
        <f t="shared" si="4"/>
        <v>240146.4</v>
      </c>
    </row>
    <row r="488" spans="1:6" ht="16.8">
      <c r="A488" s="6" t="s">
        <v>600</v>
      </c>
      <c r="B488" s="7" t="s">
        <v>674</v>
      </c>
      <c r="C488" s="7" t="s">
        <v>680</v>
      </c>
      <c r="D488" s="8">
        <v>84928</v>
      </c>
      <c r="E488" s="8">
        <v>99170</v>
      </c>
      <c r="F488" s="25">
        <f t="shared" si="4"/>
        <v>103136.8</v>
      </c>
    </row>
    <row r="489" spans="1:6" ht="16.8">
      <c r="A489" s="6" t="s">
        <v>601</v>
      </c>
      <c r="B489" s="7" t="s">
        <v>674</v>
      </c>
      <c r="C489" s="8">
        <v>107170</v>
      </c>
      <c r="D489" s="8">
        <v>154818</v>
      </c>
      <c r="E489" s="8">
        <v>180770</v>
      </c>
      <c r="F489" s="25">
        <f t="shared" si="4"/>
        <v>188000.80000000002</v>
      </c>
    </row>
    <row r="490" spans="1:6" ht="16.8">
      <c r="A490" s="6" t="s">
        <v>457</v>
      </c>
      <c r="B490" s="7" t="s">
        <v>674</v>
      </c>
      <c r="C490" s="8">
        <v>113072</v>
      </c>
      <c r="D490" s="8">
        <v>173759</v>
      </c>
      <c r="E490" s="8">
        <v>202890</v>
      </c>
      <c r="F490" s="25">
        <f t="shared" si="4"/>
        <v>211005.6</v>
      </c>
    </row>
    <row r="491" spans="1:6" ht="16.8">
      <c r="A491" s="6" t="s">
        <v>602</v>
      </c>
      <c r="B491" s="7" t="s">
        <v>674</v>
      </c>
      <c r="C491" s="8">
        <v>68800</v>
      </c>
      <c r="D491" s="8">
        <v>126102</v>
      </c>
      <c r="E491" s="8">
        <v>147240</v>
      </c>
      <c r="F491" s="25">
        <f t="shared" si="4"/>
        <v>153129.60000000001</v>
      </c>
    </row>
    <row r="492" spans="1:6" ht="16.8">
      <c r="A492" s="6" t="s">
        <v>603</v>
      </c>
      <c r="B492" s="7" t="s">
        <v>674</v>
      </c>
      <c r="C492" s="7" t="s">
        <v>680</v>
      </c>
      <c r="D492" s="8">
        <v>91728</v>
      </c>
      <c r="E492" s="8">
        <v>107110</v>
      </c>
      <c r="F492" s="25">
        <f t="shared" si="4"/>
        <v>111394.40000000001</v>
      </c>
    </row>
    <row r="493" spans="1:6" ht="16.8">
      <c r="A493" s="6" t="s">
        <v>604</v>
      </c>
      <c r="B493" s="7" t="s">
        <v>674</v>
      </c>
      <c r="C493" s="7" t="s">
        <v>680</v>
      </c>
      <c r="D493" s="8">
        <v>127142</v>
      </c>
      <c r="E493" s="8">
        <v>148460</v>
      </c>
      <c r="F493" s="25">
        <f t="shared" si="4"/>
        <v>154398.39999999999</v>
      </c>
    </row>
    <row r="494" spans="1:6" ht="16.8">
      <c r="A494" s="6" t="s">
        <v>605</v>
      </c>
      <c r="B494" s="7" t="s">
        <v>674</v>
      </c>
      <c r="C494" s="8">
        <v>116971</v>
      </c>
      <c r="D494" s="8">
        <v>148474</v>
      </c>
      <c r="E494" s="8">
        <v>173370</v>
      </c>
      <c r="F494" s="25">
        <f t="shared" si="4"/>
        <v>180304.80000000002</v>
      </c>
    </row>
    <row r="495" spans="1:6" ht="16.8">
      <c r="A495" s="6" t="s">
        <v>606</v>
      </c>
      <c r="B495" s="7" t="s">
        <v>674</v>
      </c>
      <c r="C495" s="7" t="s">
        <v>680</v>
      </c>
      <c r="D495" s="8">
        <v>265271</v>
      </c>
      <c r="E495" s="8">
        <v>309750</v>
      </c>
      <c r="F495" s="25">
        <f t="shared" si="4"/>
        <v>322140</v>
      </c>
    </row>
    <row r="496" spans="1:6" ht="16.8">
      <c r="A496" s="6" t="s">
        <v>607</v>
      </c>
      <c r="B496" s="7" t="s">
        <v>674</v>
      </c>
      <c r="C496" s="7" t="s">
        <v>680</v>
      </c>
      <c r="D496" s="8">
        <v>100564</v>
      </c>
      <c r="E496" s="8">
        <v>117420</v>
      </c>
      <c r="F496" s="25">
        <f t="shared" si="4"/>
        <v>122116.8</v>
      </c>
    </row>
    <row r="497" spans="1:6" ht="16.8">
      <c r="A497" s="6" t="s">
        <v>608</v>
      </c>
      <c r="B497" s="7" t="s">
        <v>674</v>
      </c>
      <c r="C497" s="7" t="s">
        <v>680</v>
      </c>
      <c r="D497" s="8">
        <v>165335</v>
      </c>
      <c r="E497" s="8">
        <v>193060</v>
      </c>
      <c r="F497" s="25">
        <f t="shared" si="4"/>
        <v>200782.4</v>
      </c>
    </row>
    <row r="498" spans="1:6">
      <c r="A498" s="18" t="s">
        <v>983</v>
      </c>
      <c r="B498" s="18" t="s">
        <v>1061</v>
      </c>
      <c r="C498" s="18"/>
      <c r="D498" s="18"/>
      <c r="E498" s="19">
        <f>AVERAGE(E477:E497)</f>
        <v>181072.85714285713</v>
      </c>
      <c r="F498" s="26">
        <f t="shared" si="4"/>
        <v>188315.77142857143</v>
      </c>
    </row>
    <row r="499" spans="1:6" ht="16.8">
      <c r="A499" s="9" t="s">
        <v>1062</v>
      </c>
      <c r="B499" s="10" t="s">
        <v>672</v>
      </c>
      <c r="C499" s="11">
        <v>2147756</v>
      </c>
      <c r="D499" s="11">
        <v>3314043</v>
      </c>
      <c r="E499" s="11">
        <v>3850400</v>
      </c>
      <c r="F499" s="26">
        <f t="shared" si="4"/>
        <v>4004416</v>
      </c>
    </row>
    <row r="500" spans="1:6" ht="16.8">
      <c r="A500" s="6" t="s">
        <v>1063</v>
      </c>
      <c r="B500" s="7" t="s">
        <v>674</v>
      </c>
      <c r="C500" s="8">
        <v>157092</v>
      </c>
      <c r="D500" s="8">
        <v>217219</v>
      </c>
      <c r="E500" s="8">
        <v>252370</v>
      </c>
      <c r="F500" s="26">
        <f t="shared" si="4"/>
        <v>262464.8</v>
      </c>
    </row>
    <row r="501" spans="1:6" ht="16.8">
      <c r="A501" s="6" t="s">
        <v>1064</v>
      </c>
      <c r="B501" s="7" t="s">
        <v>674</v>
      </c>
      <c r="C501" s="8">
        <v>97904</v>
      </c>
      <c r="D501" s="8">
        <v>122432</v>
      </c>
      <c r="E501" s="8">
        <v>142250</v>
      </c>
      <c r="F501" s="26">
        <f t="shared" si="4"/>
        <v>147940</v>
      </c>
    </row>
    <row r="502" spans="1:6" ht="16.8">
      <c r="A502" s="6" t="s">
        <v>1065</v>
      </c>
      <c r="B502" s="7" t="s">
        <v>674</v>
      </c>
      <c r="C502" s="7" t="s">
        <v>680</v>
      </c>
      <c r="D502" s="8">
        <v>266176</v>
      </c>
      <c r="E502" s="8">
        <v>309250</v>
      </c>
      <c r="F502" s="26">
        <f t="shared" si="4"/>
        <v>321620</v>
      </c>
    </row>
    <row r="503" spans="1:6" ht="16.8">
      <c r="A503" s="6" t="s">
        <v>1066</v>
      </c>
      <c r="B503" s="7" t="s">
        <v>674</v>
      </c>
      <c r="C503" s="8">
        <v>88496</v>
      </c>
      <c r="D503" s="8">
        <v>139687</v>
      </c>
      <c r="E503" s="8">
        <v>162290</v>
      </c>
      <c r="F503" s="26">
        <f t="shared" si="4"/>
        <v>168781.6</v>
      </c>
    </row>
    <row r="504" spans="1:6" ht="16.8">
      <c r="A504" s="6" t="s">
        <v>1067</v>
      </c>
      <c r="B504" s="7" t="s">
        <v>674</v>
      </c>
      <c r="C504" s="8">
        <v>177513</v>
      </c>
      <c r="D504" s="8">
        <v>260968</v>
      </c>
      <c r="E504" s="8">
        <v>303200</v>
      </c>
      <c r="F504" s="26">
        <f t="shared" si="4"/>
        <v>315328</v>
      </c>
    </row>
    <row r="505" spans="1:6" ht="16.8">
      <c r="A505" s="6" t="s">
        <v>1068</v>
      </c>
      <c r="B505" s="7" t="s">
        <v>674</v>
      </c>
      <c r="C505" s="7" t="s">
        <v>680</v>
      </c>
      <c r="D505" s="8">
        <v>127572</v>
      </c>
      <c r="E505" s="8">
        <v>148220</v>
      </c>
      <c r="F505" s="26">
        <f t="shared" si="4"/>
        <v>154148.80000000002</v>
      </c>
    </row>
    <row r="506" spans="1:6" ht="16.8">
      <c r="A506" s="6" t="s">
        <v>1069</v>
      </c>
      <c r="B506" s="7" t="s">
        <v>674</v>
      </c>
      <c r="C506" s="7" t="s">
        <v>680</v>
      </c>
      <c r="D506" s="8">
        <v>79755</v>
      </c>
      <c r="E506" s="8">
        <v>92660</v>
      </c>
      <c r="F506" s="26">
        <f t="shared" si="4"/>
        <v>96366.400000000009</v>
      </c>
    </row>
    <row r="507" spans="1:6" ht="16.8">
      <c r="A507" s="6" t="s">
        <v>1070</v>
      </c>
      <c r="B507" s="7" t="s">
        <v>674</v>
      </c>
      <c r="C507" s="7" t="s">
        <v>680</v>
      </c>
      <c r="D507" s="8">
        <v>147048</v>
      </c>
      <c r="E507" s="8">
        <v>170850</v>
      </c>
      <c r="F507" s="26">
        <f t="shared" si="4"/>
        <v>177684</v>
      </c>
    </row>
    <row r="508" spans="1:6" ht="16.8">
      <c r="A508" s="6" t="s">
        <v>1071</v>
      </c>
      <c r="B508" s="7" t="s">
        <v>674</v>
      </c>
      <c r="C508" s="8">
        <v>66603</v>
      </c>
      <c r="D508" s="8">
        <v>118593</v>
      </c>
      <c r="E508" s="8">
        <v>137790</v>
      </c>
      <c r="F508" s="26">
        <f t="shared" si="4"/>
        <v>143301.6</v>
      </c>
    </row>
    <row r="509" spans="1:6" ht="16.8">
      <c r="A509" s="6" t="s">
        <v>1072</v>
      </c>
      <c r="B509" s="7" t="s">
        <v>674</v>
      </c>
      <c r="C509" s="7" t="s">
        <v>680</v>
      </c>
      <c r="D509" s="8">
        <v>144579</v>
      </c>
      <c r="E509" s="8">
        <v>167980</v>
      </c>
      <c r="F509" s="26">
        <f t="shared" si="4"/>
        <v>174699.2</v>
      </c>
    </row>
    <row r="510" spans="1:6" ht="16.8">
      <c r="A510" s="6" t="s">
        <v>1062</v>
      </c>
      <c r="B510" s="7" t="s">
        <v>674</v>
      </c>
      <c r="C510" s="8">
        <v>82483</v>
      </c>
      <c r="D510" s="8">
        <v>115100</v>
      </c>
      <c r="E510" s="8">
        <v>133730</v>
      </c>
      <c r="F510" s="26">
        <f t="shared" si="4"/>
        <v>139079.20000000001</v>
      </c>
    </row>
    <row r="511" spans="1:6" ht="16.8">
      <c r="A511" s="6" t="s">
        <v>1073</v>
      </c>
      <c r="B511" s="7" t="s">
        <v>674</v>
      </c>
      <c r="C511" s="7" t="s">
        <v>680</v>
      </c>
      <c r="D511" s="8">
        <v>196643</v>
      </c>
      <c r="E511" s="8">
        <v>228470</v>
      </c>
      <c r="F511" s="26">
        <f t="shared" si="4"/>
        <v>237608.80000000002</v>
      </c>
    </row>
    <row r="512" spans="1:6" ht="16.8">
      <c r="A512" s="6" t="s">
        <v>1074</v>
      </c>
      <c r="B512" s="7" t="s">
        <v>674</v>
      </c>
      <c r="C512" s="7" t="s">
        <v>680</v>
      </c>
      <c r="D512" s="8">
        <v>43760</v>
      </c>
      <c r="E512" s="8">
        <v>50840</v>
      </c>
      <c r="F512" s="26">
        <f t="shared" si="4"/>
        <v>52873.599999999999</v>
      </c>
    </row>
    <row r="513" spans="1:6" ht="16.8">
      <c r="A513" s="6" t="s">
        <v>1075</v>
      </c>
      <c r="B513" s="7" t="s">
        <v>674</v>
      </c>
      <c r="C513" s="8">
        <v>108095</v>
      </c>
      <c r="D513" s="8">
        <v>191480</v>
      </c>
      <c r="E513" s="8">
        <v>222470</v>
      </c>
      <c r="F513" s="26">
        <f t="shared" si="4"/>
        <v>231368.80000000002</v>
      </c>
    </row>
    <row r="514" spans="1:6" ht="16.8">
      <c r="A514" s="6" t="s">
        <v>1076</v>
      </c>
      <c r="B514" s="7" t="s">
        <v>674</v>
      </c>
      <c r="C514" s="7" t="s">
        <v>680</v>
      </c>
      <c r="D514" s="8">
        <v>39807</v>
      </c>
      <c r="E514" s="8">
        <v>46250</v>
      </c>
      <c r="F514" s="26">
        <f t="shared" si="4"/>
        <v>48100</v>
      </c>
    </row>
    <row r="515" spans="1:6" ht="16.8">
      <c r="A515" s="6" t="s">
        <v>1077</v>
      </c>
      <c r="B515" s="7" t="s">
        <v>674</v>
      </c>
      <c r="C515" s="8">
        <v>146264</v>
      </c>
      <c r="D515" s="8">
        <v>223574</v>
      </c>
      <c r="E515" s="8">
        <v>259760</v>
      </c>
      <c r="F515" s="26">
        <f t="shared" si="4"/>
        <v>270150.40000000002</v>
      </c>
    </row>
    <row r="516" spans="1:6" ht="16.8">
      <c r="A516" s="6" t="s">
        <v>1078</v>
      </c>
      <c r="B516" s="7" t="s">
        <v>674</v>
      </c>
      <c r="C516" s="7" t="s">
        <v>680</v>
      </c>
      <c r="D516" s="8">
        <v>325623</v>
      </c>
      <c r="E516" s="8">
        <v>378320</v>
      </c>
      <c r="F516" s="26">
        <f t="shared" si="4"/>
        <v>393452.79999999999</v>
      </c>
    </row>
    <row r="517" spans="1:6" ht="16.8">
      <c r="A517" s="6" t="s">
        <v>1079</v>
      </c>
      <c r="B517" s="7" t="s">
        <v>674</v>
      </c>
      <c r="C517" s="8">
        <v>104705</v>
      </c>
      <c r="D517" s="8">
        <v>158490</v>
      </c>
      <c r="E517" s="8">
        <v>184140</v>
      </c>
      <c r="F517" s="26">
        <f t="shared" si="4"/>
        <v>191505.6</v>
      </c>
    </row>
    <row r="518" spans="1:6" ht="16.8">
      <c r="A518" s="6" t="s">
        <v>1080</v>
      </c>
      <c r="B518" s="7" t="s">
        <v>674</v>
      </c>
      <c r="C518" s="7" t="s">
        <v>680</v>
      </c>
      <c r="D518" s="8">
        <v>107968</v>
      </c>
      <c r="E518" s="8">
        <v>125440</v>
      </c>
      <c r="F518" s="26">
        <f t="shared" si="4"/>
        <v>130457.60000000001</v>
      </c>
    </row>
    <row r="519" spans="1:6" ht="16.8">
      <c r="A519" s="6" t="s">
        <v>1081</v>
      </c>
      <c r="B519" s="7" t="s">
        <v>674</v>
      </c>
      <c r="C519" s="8">
        <v>88780</v>
      </c>
      <c r="D519" s="8">
        <v>147641</v>
      </c>
      <c r="E519" s="8">
        <v>171530</v>
      </c>
      <c r="F519" s="26">
        <f t="shared" si="4"/>
        <v>178391.2</v>
      </c>
    </row>
    <row r="520" spans="1:6" ht="16.8">
      <c r="A520" s="6" t="s">
        <v>1082</v>
      </c>
      <c r="B520" s="7" t="s">
        <v>674</v>
      </c>
      <c r="C520" s="8">
        <v>76936</v>
      </c>
      <c r="D520" s="8">
        <v>139928</v>
      </c>
      <c r="E520" s="8">
        <v>162570</v>
      </c>
      <c r="F520" s="26">
        <f t="shared" si="4"/>
        <v>169072.80000000002</v>
      </c>
    </row>
    <row r="521" spans="1:6" ht="16.8">
      <c r="A521" s="9" t="s">
        <v>1083</v>
      </c>
      <c r="B521" s="10" t="s">
        <v>672</v>
      </c>
      <c r="C521" s="11">
        <v>1548412</v>
      </c>
      <c r="D521" s="11">
        <v>2365353</v>
      </c>
      <c r="E521" s="11">
        <v>2748100</v>
      </c>
      <c r="F521" s="26">
        <f t="shared" si="4"/>
        <v>2858024</v>
      </c>
    </row>
    <row r="522" spans="1:6" ht="16.8">
      <c r="A522" s="6" t="s">
        <v>1084</v>
      </c>
      <c r="B522" s="7" t="s">
        <v>674</v>
      </c>
      <c r="C522" s="8">
        <v>78722</v>
      </c>
      <c r="D522" s="8">
        <v>124668</v>
      </c>
      <c r="E522" s="8">
        <v>144840</v>
      </c>
      <c r="F522" s="26">
        <f t="shared" si="4"/>
        <v>150633.60000000001</v>
      </c>
    </row>
    <row r="523" spans="1:6" ht="16.8">
      <c r="A523" s="6" t="s">
        <v>1085</v>
      </c>
      <c r="B523" s="7" t="s">
        <v>674</v>
      </c>
      <c r="C523" s="8">
        <v>110576</v>
      </c>
      <c r="D523" s="8">
        <v>206679</v>
      </c>
      <c r="E523" s="8">
        <v>240130</v>
      </c>
      <c r="F523" s="26">
        <f t="shared" si="4"/>
        <v>249735.2</v>
      </c>
    </row>
    <row r="524" spans="1:6" ht="16.8">
      <c r="A524" s="6" t="s">
        <v>1086</v>
      </c>
      <c r="B524" s="7" t="s">
        <v>674</v>
      </c>
      <c r="C524" s="8">
        <v>138735</v>
      </c>
      <c r="D524" s="8">
        <v>201642</v>
      </c>
      <c r="E524" s="8">
        <v>234280</v>
      </c>
      <c r="F524" s="26">
        <f t="shared" si="4"/>
        <v>243651.20000000001</v>
      </c>
    </row>
    <row r="525" spans="1:6" ht="16.8">
      <c r="A525" s="6" t="s">
        <v>898</v>
      </c>
      <c r="B525" s="7" t="s">
        <v>674</v>
      </c>
      <c r="C525" s="7" t="s">
        <v>680</v>
      </c>
      <c r="D525" s="8">
        <v>54399</v>
      </c>
      <c r="E525" s="8">
        <v>63200</v>
      </c>
      <c r="F525" s="26">
        <f t="shared" si="4"/>
        <v>65728</v>
      </c>
    </row>
    <row r="526" spans="1:6" ht="16.8">
      <c r="A526" s="6" t="s">
        <v>1087</v>
      </c>
      <c r="B526" s="7" t="s">
        <v>674</v>
      </c>
      <c r="C526" s="8">
        <v>155551</v>
      </c>
      <c r="D526" s="8">
        <v>204975</v>
      </c>
      <c r="E526" s="8">
        <v>238150</v>
      </c>
      <c r="F526" s="26">
        <f t="shared" si="4"/>
        <v>247676</v>
      </c>
    </row>
    <row r="527" spans="1:6" ht="16.8">
      <c r="A527" s="6" t="s">
        <v>1088</v>
      </c>
      <c r="B527" s="7" t="s">
        <v>674</v>
      </c>
      <c r="C527" s="7" t="s">
        <v>680</v>
      </c>
      <c r="D527" s="8">
        <v>207462</v>
      </c>
      <c r="E527" s="8">
        <v>241040</v>
      </c>
      <c r="F527" s="26">
        <f t="shared" si="4"/>
        <v>250681.60000000001</v>
      </c>
    </row>
    <row r="528" spans="1:6" ht="16.8">
      <c r="A528" s="6" t="s">
        <v>1089</v>
      </c>
      <c r="B528" s="7" t="s">
        <v>674</v>
      </c>
      <c r="C528" s="7" t="s">
        <v>680</v>
      </c>
      <c r="D528" s="8">
        <v>209251</v>
      </c>
      <c r="E528" s="8">
        <v>243120</v>
      </c>
      <c r="F528" s="26">
        <f t="shared" si="4"/>
        <v>252844.80000000002</v>
      </c>
    </row>
    <row r="529" spans="1:6" ht="16.8">
      <c r="A529" s="6" t="s">
        <v>1090</v>
      </c>
      <c r="B529" s="7" t="s">
        <v>674</v>
      </c>
      <c r="C529" s="8">
        <v>205567</v>
      </c>
      <c r="D529" s="8">
        <v>365221</v>
      </c>
      <c r="E529" s="8">
        <v>424330</v>
      </c>
      <c r="F529" s="26">
        <f t="shared" si="4"/>
        <v>441303.2</v>
      </c>
    </row>
    <row r="530" spans="1:6" ht="16.8">
      <c r="A530" s="6" t="s">
        <v>1091</v>
      </c>
      <c r="B530" s="7" t="s">
        <v>674</v>
      </c>
      <c r="C530" s="7" t="s">
        <v>680</v>
      </c>
      <c r="D530" s="8">
        <v>147594</v>
      </c>
      <c r="E530" s="8">
        <v>171480</v>
      </c>
      <c r="F530" s="26">
        <f t="shared" si="4"/>
        <v>178339.20000000001</v>
      </c>
    </row>
    <row r="531" spans="1:6" ht="16.8">
      <c r="A531" s="6" t="s">
        <v>1092</v>
      </c>
      <c r="B531" s="7" t="s">
        <v>674</v>
      </c>
      <c r="C531" s="7" t="s">
        <v>680</v>
      </c>
      <c r="D531" s="8">
        <v>59481</v>
      </c>
      <c r="E531" s="8">
        <v>69110</v>
      </c>
      <c r="F531" s="26">
        <f t="shared" si="4"/>
        <v>71874.400000000009</v>
      </c>
    </row>
    <row r="532" spans="1:6" ht="16.8">
      <c r="A532" s="6" t="s">
        <v>1093</v>
      </c>
      <c r="B532" s="7" t="s">
        <v>674</v>
      </c>
      <c r="C532" s="8">
        <v>43165</v>
      </c>
      <c r="D532" s="8">
        <v>124015</v>
      </c>
      <c r="E532" s="8">
        <v>144090</v>
      </c>
      <c r="F532" s="26">
        <f t="shared" si="4"/>
        <v>149853.6</v>
      </c>
    </row>
    <row r="533" spans="1:6" ht="16.8">
      <c r="A533" s="6" t="s">
        <v>1094</v>
      </c>
      <c r="B533" s="7" t="s">
        <v>674</v>
      </c>
      <c r="C533" s="8">
        <v>86939</v>
      </c>
      <c r="D533" s="8">
        <v>108715</v>
      </c>
      <c r="E533" s="8">
        <v>126310</v>
      </c>
      <c r="F533" s="26">
        <f t="shared" si="4"/>
        <v>131362.4</v>
      </c>
    </row>
    <row r="534" spans="1:6" ht="16.8">
      <c r="A534" s="6" t="s">
        <v>1095</v>
      </c>
      <c r="B534" s="7" t="s">
        <v>674</v>
      </c>
      <c r="C534" s="8">
        <v>74924</v>
      </c>
      <c r="D534" s="8">
        <v>88975</v>
      </c>
      <c r="E534" s="8">
        <v>103370</v>
      </c>
      <c r="F534" s="26">
        <f t="shared" si="4"/>
        <v>107504.8</v>
      </c>
    </row>
    <row r="535" spans="1:6" ht="16.8">
      <c r="A535" s="6" t="s">
        <v>1096</v>
      </c>
      <c r="B535" s="7" t="s">
        <v>674</v>
      </c>
      <c r="C535" s="7" t="s">
        <v>680</v>
      </c>
      <c r="D535" s="8">
        <v>56970</v>
      </c>
      <c r="E535" s="8">
        <v>66190</v>
      </c>
      <c r="F535" s="26">
        <f t="shared" ref="F535:F598" si="5">E535*(1+0.04)</f>
        <v>68837.600000000006</v>
      </c>
    </row>
    <row r="536" spans="1:6" ht="16.8">
      <c r="A536" s="6" t="s">
        <v>1097</v>
      </c>
      <c r="B536" s="7" t="s">
        <v>674</v>
      </c>
      <c r="C536" s="8">
        <v>56006</v>
      </c>
      <c r="D536" s="8">
        <v>94454</v>
      </c>
      <c r="E536" s="8">
        <v>109740</v>
      </c>
      <c r="F536" s="26">
        <f t="shared" si="5"/>
        <v>114129.60000000001</v>
      </c>
    </row>
    <row r="537" spans="1:6" ht="16.8">
      <c r="A537" s="6" t="s">
        <v>1098</v>
      </c>
      <c r="B537" s="7" t="s">
        <v>674</v>
      </c>
      <c r="C537" s="7" t="s">
        <v>680</v>
      </c>
      <c r="D537" s="8">
        <v>110852</v>
      </c>
      <c r="E537" s="8">
        <v>128790</v>
      </c>
      <c r="F537" s="26">
        <f t="shared" si="5"/>
        <v>133941.6</v>
      </c>
    </row>
    <row r="538" spans="1:6" ht="16.8">
      <c r="A538" s="9" t="s">
        <v>1099</v>
      </c>
      <c r="B538" s="10" t="s">
        <v>672</v>
      </c>
      <c r="C538" s="11">
        <v>5725116</v>
      </c>
      <c r="D538" s="11">
        <v>9113605</v>
      </c>
      <c r="E538" s="11">
        <v>10694900</v>
      </c>
      <c r="F538" s="26">
        <f t="shared" si="5"/>
        <v>11122696</v>
      </c>
    </row>
    <row r="539" spans="1:6" ht="16.8">
      <c r="A539" s="6" t="s">
        <v>1100</v>
      </c>
      <c r="B539" s="7" t="s">
        <v>674</v>
      </c>
      <c r="C539" s="8">
        <v>417981</v>
      </c>
      <c r="D539" s="8">
        <v>461743</v>
      </c>
      <c r="E539" s="8">
        <v>541860</v>
      </c>
      <c r="F539" s="26">
        <f t="shared" si="5"/>
        <v>563534.4</v>
      </c>
    </row>
    <row r="540" spans="1:6" ht="16.8">
      <c r="A540" s="6" t="s">
        <v>1101</v>
      </c>
      <c r="B540" s="7" t="s">
        <v>674</v>
      </c>
      <c r="C540" s="8">
        <v>593561</v>
      </c>
      <c r="D540" s="8">
        <v>687316</v>
      </c>
      <c r="E540" s="8">
        <v>806570</v>
      </c>
      <c r="F540" s="26">
        <f t="shared" si="5"/>
        <v>838832.8</v>
      </c>
    </row>
    <row r="541" spans="1:6" ht="16.8">
      <c r="A541" s="6" t="s">
        <v>1102</v>
      </c>
      <c r="B541" s="7" t="s">
        <v>674</v>
      </c>
      <c r="C541" s="8">
        <v>430890</v>
      </c>
      <c r="D541" s="8">
        <v>1319571</v>
      </c>
      <c r="E541" s="8">
        <v>1548530</v>
      </c>
      <c r="F541" s="26">
        <f t="shared" si="5"/>
        <v>1610471.2</v>
      </c>
    </row>
    <row r="542" spans="1:6" ht="16.8">
      <c r="A542" s="6" t="s">
        <v>1103</v>
      </c>
      <c r="B542" s="7" t="s">
        <v>674</v>
      </c>
      <c r="C542" s="8">
        <v>225823</v>
      </c>
      <c r="D542" s="8">
        <v>328975</v>
      </c>
      <c r="E542" s="8">
        <v>386060</v>
      </c>
      <c r="F542" s="26">
        <f t="shared" si="5"/>
        <v>401502.4</v>
      </c>
    </row>
    <row r="543" spans="1:6" ht="16.8">
      <c r="A543" s="6" t="s">
        <v>1104</v>
      </c>
      <c r="B543" s="7" t="s">
        <v>674</v>
      </c>
      <c r="C543" s="8">
        <v>154477</v>
      </c>
      <c r="D543" s="8">
        <v>222986</v>
      </c>
      <c r="E543" s="8">
        <v>261680</v>
      </c>
      <c r="F543" s="26">
        <f t="shared" si="5"/>
        <v>272147.20000000001</v>
      </c>
    </row>
    <row r="544" spans="1:6" ht="16.8">
      <c r="A544" s="6" t="s">
        <v>1105</v>
      </c>
      <c r="B544" s="7" t="s">
        <v>674</v>
      </c>
      <c r="C544" s="8">
        <v>119267</v>
      </c>
      <c r="D544" s="8">
        <v>237731</v>
      </c>
      <c r="E544" s="8">
        <v>278980</v>
      </c>
      <c r="F544" s="26">
        <f t="shared" si="5"/>
        <v>290139.2</v>
      </c>
    </row>
    <row r="545" spans="1:6" ht="16.8">
      <c r="A545" s="6" t="s">
        <v>1106</v>
      </c>
      <c r="B545" s="7" t="s">
        <v>674</v>
      </c>
      <c r="C545" s="8">
        <v>101464</v>
      </c>
      <c r="D545" s="8">
        <v>181734</v>
      </c>
      <c r="E545" s="8">
        <v>213270</v>
      </c>
      <c r="F545" s="26">
        <f t="shared" si="5"/>
        <v>221800.80000000002</v>
      </c>
    </row>
    <row r="546" spans="1:6" ht="16.8">
      <c r="A546" s="6" t="s">
        <v>1107</v>
      </c>
      <c r="B546" s="7" t="s">
        <v>674</v>
      </c>
      <c r="C546" s="8">
        <v>157387</v>
      </c>
      <c r="D546" s="8">
        <v>283791</v>
      </c>
      <c r="E546" s="8">
        <v>333030</v>
      </c>
      <c r="F546" s="26">
        <f t="shared" si="5"/>
        <v>346351.2</v>
      </c>
    </row>
    <row r="547" spans="1:6" ht="16.8">
      <c r="A547" s="6" t="s">
        <v>1108</v>
      </c>
      <c r="B547" s="7" t="s">
        <v>674</v>
      </c>
      <c r="C547" s="8">
        <v>24937</v>
      </c>
      <c r="D547" s="8">
        <v>117793</v>
      </c>
      <c r="E547" s="8">
        <v>138230</v>
      </c>
      <c r="F547" s="26">
        <f t="shared" si="5"/>
        <v>143759.20000000001</v>
      </c>
    </row>
    <row r="548" spans="1:6" ht="16.8">
      <c r="A548" s="6" t="s">
        <v>1109</v>
      </c>
      <c r="B548" s="7" t="s">
        <v>674</v>
      </c>
      <c r="C548" s="8">
        <v>233341</v>
      </c>
      <c r="D548" s="8">
        <v>427737</v>
      </c>
      <c r="E548" s="8">
        <v>501950</v>
      </c>
      <c r="F548" s="26">
        <f t="shared" si="5"/>
        <v>522028</v>
      </c>
    </row>
    <row r="549" spans="1:6" ht="16.8">
      <c r="A549" s="6" t="s">
        <v>1110</v>
      </c>
      <c r="B549" s="7" t="s">
        <v>674</v>
      </c>
      <c r="C549" s="8">
        <v>203383</v>
      </c>
      <c r="D549" s="8">
        <v>317614</v>
      </c>
      <c r="E549" s="8">
        <v>372720</v>
      </c>
      <c r="F549" s="26">
        <f t="shared" si="5"/>
        <v>387628.79999999999</v>
      </c>
    </row>
    <row r="550" spans="1:6" ht="16.8">
      <c r="A550" s="6" t="s">
        <v>1111</v>
      </c>
      <c r="B550" s="7" t="s">
        <v>674</v>
      </c>
      <c r="C550" s="8">
        <v>184674</v>
      </c>
      <c r="D550" s="8">
        <v>527917</v>
      </c>
      <c r="E550" s="8">
        <v>619520</v>
      </c>
      <c r="F550" s="26">
        <f t="shared" si="5"/>
        <v>644300.80000000005</v>
      </c>
    </row>
    <row r="551" spans="1:6" ht="16.8">
      <c r="A551" s="6" t="s">
        <v>1112</v>
      </c>
      <c r="B551" s="7" t="s">
        <v>674</v>
      </c>
      <c r="C551" s="8">
        <v>412407</v>
      </c>
      <c r="D551" s="8">
        <v>682772</v>
      </c>
      <c r="E551" s="8">
        <v>801240</v>
      </c>
      <c r="F551" s="26">
        <f t="shared" si="5"/>
        <v>833289.6</v>
      </c>
    </row>
    <row r="552" spans="1:6" ht="16.8">
      <c r="A552" s="6" t="s">
        <v>1113</v>
      </c>
      <c r="B552" s="7" t="s">
        <v>674</v>
      </c>
      <c r="C552" s="8">
        <v>165996</v>
      </c>
      <c r="D552" s="8">
        <v>212700</v>
      </c>
      <c r="E552" s="8">
        <v>249610</v>
      </c>
      <c r="F552" s="26">
        <f t="shared" si="5"/>
        <v>259594.40000000002</v>
      </c>
    </row>
    <row r="553" spans="1:6" ht="16.8">
      <c r="A553" s="6" t="s">
        <v>1114</v>
      </c>
      <c r="B553" s="7" t="s">
        <v>674</v>
      </c>
      <c r="C553" s="8">
        <v>273079</v>
      </c>
      <c r="D553" s="8">
        <v>326700</v>
      </c>
      <c r="E553" s="8">
        <v>383390</v>
      </c>
      <c r="F553" s="26">
        <f t="shared" si="5"/>
        <v>398725.60000000003</v>
      </c>
    </row>
    <row r="554" spans="1:6" ht="16.8">
      <c r="A554" s="6" t="s">
        <v>1115</v>
      </c>
      <c r="B554" s="7" t="s">
        <v>674</v>
      </c>
      <c r="C554" s="8">
        <v>539783</v>
      </c>
      <c r="D554" s="8">
        <v>631857</v>
      </c>
      <c r="E554" s="8">
        <v>741490</v>
      </c>
      <c r="F554" s="26">
        <f t="shared" si="5"/>
        <v>771149.6</v>
      </c>
    </row>
    <row r="555" spans="1:6" ht="16.8">
      <c r="A555" s="6" t="s">
        <v>1116</v>
      </c>
      <c r="B555" s="7" t="s">
        <v>674</v>
      </c>
      <c r="C555" s="8">
        <v>215837</v>
      </c>
      <c r="D555" s="8">
        <v>609173</v>
      </c>
      <c r="E555" s="8">
        <v>714870</v>
      </c>
      <c r="F555" s="26">
        <f t="shared" si="5"/>
        <v>743464.8</v>
      </c>
    </row>
    <row r="556" spans="1:6" ht="16.8">
      <c r="A556" s="6" t="s">
        <v>1117</v>
      </c>
      <c r="B556" s="7" t="s">
        <v>674</v>
      </c>
      <c r="C556" s="8">
        <v>449781</v>
      </c>
      <c r="D556" s="8">
        <v>629061</v>
      </c>
      <c r="E556" s="8">
        <v>738210</v>
      </c>
      <c r="F556" s="26">
        <f t="shared" si="5"/>
        <v>767738.4</v>
      </c>
    </row>
    <row r="557" spans="1:6" ht="16.8">
      <c r="A557" s="6" t="s">
        <v>1118</v>
      </c>
      <c r="B557" s="7" t="s">
        <v>674</v>
      </c>
      <c r="C557" s="8">
        <v>358787</v>
      </c>
      <c r="D557" s="8">
        <v>403569</v>
      </c>
      <c r="E557" s="8">
        <v>473590</v>
      </c>
      <c r="F557" s="26">
        <f t="shared" si="5"/>
        <v>492533.60000000003</v>
      </c>
    </row>
    <row r="558" spans="1:6" ht="16.8">
      <c r="A558" s="6" t="s">
        <v>1119</v>
      </c>
      <c r="B558" s="7" t="s">
        <v>674</v>
      </c>
      <c r="C558" s="8">
        <v>462261</v>
      </c>
      <c r="D558" s="8">
        <v>502865</v>
      </c>
      <c r="E558" s="8">
        <v>590120</v>
      </c>
      <c r="F558" s="26">
        <f t="shared" si="5"/>
        <v>613724.80000000005</v>
      </c>
    </row>
    <row r="559" spans="1:6" ht="16.8">
      <c r="A559" s="9" t="s">
        <v>1041</v>
      </c>
      <c r="B559" s="10" t="s">
        <v>672</v>
      </c>
      <c r="C559" s="11">
        <v>1207876</v>
      </c>
      <c r="D559" s="11">
        <v>1869377</v>
      </c>
      <c r="E559" s="11">
        <v>2171900</v>
      </c>
      <c r="F559" s="26">
        <f t="shared" si="5"/>
        <v>2258776</v>
      </c>
    </row>
    <row r="560" spans="1:6" ht="16.8">
      <c r="A560" s="6" t="s">
        <v>1120</v>
      </c>
      <c r="B560" s="7" t="s">
        <v>674</v>
      </c>
      <c r="C560" s="7" t="s">
        <v>680</v>
      </c>
      <c r="D560" s="8">
        <v>111902</v>
      </c>
      <c r="E560" s="8">
        <v>130010</v>
      </c>
      <c r="F560" s="26">
        <f t="shared" si="5"/>
        <v>135210.4</v>
      </c>
    </row>
    <row r="561" spans="1:6" ht="16.8">
      <c r="A561" s="6" t="s">
        <v>1121</v>
      </c>
      <c r="B561" s="7" t="s">
        <v>674</v>
      </c>
      <c r="C561" s="7" t="s">
        <v>680</v>
      </c>
      <c r="D561" s="8">
        <v>113083</v>
      </c>
      <c r="E561" s="8">
        <v>131380</v>
      </c>
      <c r="F561" s="26">
        <f t="shared" si="5"/>
        <v>136635.20000000001</v>
      </c>
    </row>
    <row r="562" spans="1:6" ht="16.8">
      <c r="A562" s="6" t="s">
        <v>1122</v>
      </c>
      <c r="B562" s="7" t="s">
        <v>674</v>
      </c>
      <c r="C562" s="8">
        <v>90719</v>
      </c>
      <c r="D562" s="8">
        <v>138991</v>
      </c>
      <c r="E562" s="8">
        <v>161490</v>
      </c>
      <c r="F562" s="26">
        <f t="shared" si="5"/>
        <v>167949.6</v>
      </c>
    </row>
    <row r="563" spans="1:6" ht="16.8">
      <c r="A563" s="6" t="s">
        <v>1123</v>
      </c>
      <c r="B563" s="7" t="s">
        <v>674</v>
      </c>
      <c r="C563" s="8">
        <v>120127</v>
      </c>
      <c r="D563" s="8">
        <v>216230</v>
      </c>
      <c r="E563" s="8">
        <v>251220</v>
      </c>
      <c r="F563" s="26">
        <f t="shared" si="5"/>
        <v>261268.80000000002</v>
      </c>
    </row>
    <row r="564" spans="1:6" ht="16.8">
      <c r="A564" s="6" t="s">
        <v>1124</v>
      </c>
      <c r="B564" s="7" t="s">
        <v>674</v>
      </c>
      <c r="C564" s="7" t="s">
        <v>680</v>
      </c>
      <c r="D564" s="8">
        <v>81801</v>
      </c>
      <c r="E564" s="8">
        <v>95040</v>
      </c>
      <c r="F564" s="26">
        <f t="shared" si="5"/>
        <v>98841.600000000006</v>
      </c>
    </row>
    <row r="565" spans="1:6" ht="16.8">
      <c r="A565" s="6" t="s">
        <v>1125</v>
      </c>
      <c r="B565" s="7" t="s">
        <v>674</v>
      </c>
      <c r="C565" s="7" t="s">
        <v>680</v>
      </c>
      <c r="D565" s="8">
        <v>92550</v>
      </c>
      <c r="E565" s="8">
        <v>107530</v>
      </c>
      <c r="F565" s="26">
        <f t="shared" si="5"/>
        <v>111831.2</v>
      </c>
    </row>
    <row r="566" spans="1:6" ht="16.8">
      <c r="A566" s="6" t="s">
        <v>1126</v>
      </c>
      <c r="B566" s="7" t="s">
        <v>674</v>
      </c>
      <c r="C566" s="7" t="s">
        <v>680</v>
      </c>
      <c r="D566" s="8">
        <v>108558</v>
      </c>
      <c r="E566" s="8">
        <v>126130</v>
      </c>
      <c r="F566" s="26">
        <f t="shared" si="5"/>
        <v>131175.20000000001</v>
      </c>
    </row>
    <row r="567" spans="1:6" ht="16.8">
      <c r="A567" s="6" t="s">
        <v>1127</v>
      </c>
      <c r="B567" s="7" t="s">
        <v>674</v>
      </c>
      <c r="C567" s="8">
        <v>240656</v>
      </c>
      <c r="D567" s="8">
        <v>329922</v>
      </c>
      <c r="E567" s="8">
        <v>383320</v>
      </c>
      <c r="F567" s="26">
        <f t="shared" si="5"/>
        <v>398652.8</v>
      </c>
    </row>
    <row r="568" spans="1:6" ht="16.8">
      <c r="A568" s="6" t="s">
        <v>1041</v>
      </c>
      <c r="B568" s="7" t="s">
        <v>674</v>
      </c>
      <c r="C568" s="8">
        <v>127843</v>
      </c>
      <c r="D568" s="8">
        <v>187220</v>
      </c>
      <c r="E568" s="8">
        <v>217520</v>
      </c>
      <c r="F568" s="26">
        <f t="shared" si="5"/>
        <v>226220.80000000002</v>
      </c>
    </row>
    <row r="569" spans="1:6" ht="16.8">
      <c r="A569" s="6" t="s">
        <v>1128</v>
      </c>
      <c r="B569" s="7" t="s">
        <v>674</v>
      </c>
      <c r="C569" s="8">
        <v>73129</v>
      </c>
      <c r="D569" s="8">
        <v>148405</v>
      </c>
      <c r="E569" s="8">
        <v>172420</v>
      </c>
      <c r="F569" s="26">
        <f t="shared" si="5"/>
        <v>179316.80000000002</v>
      </c>
    </row>
    <row r="570" spans="1:6" ht="16.8">
      <c r="A570" s="6" t="s">
        <v>811</v>
      </c>
      <c r="B570" s="7" t="s">
        <v>674</v>
      </c>
      <c r="C570" s="8">
        <v>101074</v>
      </c>
      <c r="D570" s="8">
        <v>148977</v>
      </c>
      <c r="E570" s="8">
        <v>173090</v>
      </c>
      <c r="F570" s="26">
        <f t="shared" si="5"/>
        <v>180013.6</v>
      </c>
    </row>
    <row r="571" spans="1:6" ht="16.8">
      <c r="A571" s="6" t="s">
        <v>1129</v>
      </c>
      <c r="B571" s="7" t="s">
        <v>674</v>
      </c>
      <c r="C571" s="8">
        <v>89596</v>
      </c>
      <c r="D571" s="8">
        <v>119051</v>
      </c>
      <c r="E571" s="8">
        <v>138320</v>
      </c>
      <c r="F571" s="26">
        <f t="shared" si="5"/>
        <v>143852.80000000002</v>
      </c>
    </row>
    <row r="572" spans="1:6" ht="16.8">
      <c r="A572" s="6" t="s">
        <v>1130</v>
      </c>
      <c r="B572" s="7" t="s">
        <v>674</v>
      </c>
      <c r="C572" s="7" t="s">
        <v>680</v>
      </c>
      <c r="D572" s="8">
        <v>72687</v>
      </c>
      <c r="E572" s="8">
        <v>84450</v>
      </c>
      <c r="F572" s="26">
        <f t="shared" si="5"/>
        <v>87828</v>
      </c>
    </row>
    <row r="573" spans="1:6" ht="16.8">
      <c r="A573" s="9" t="s">
        <v>1131</v>
      </c>
      <c r="B573" s="10" t="s">
        <v>672</v>
      </c>
      <c r="C573" s="11">
        <v>2421581</v>
      </c>
      <c r="D573" s="11">
        <v>3954772</v>
      </c>
      <c r="E573" s="11">
        <v>4687600</v>
      </c>
      <c r="F573" s="26">
        <f t="shared" si="5"/>
        <v>4875104</v>
      </c>
    </row>
    <row r="574" spans="1:6" ht="16.8">
      <c r="A574" s="6" t="s">
        <v>1132</v>
      </c>
      <c r="B574" s="7" t="s">
        <v>674</v>
      </c>
      <c r="C574" s="8">
        <v>79937</v>
      </c>
      <c r="D574" s="8">
        <v>132098</v>
      </c>
      <c r="E574" s="8">
        <v>156580</v>
      </c>
      <c r="F574" s="26">
        <f t="shared" si="5"/>
        <v>162843.20000000001</v>
      </c>
    </row>
    <row r="575" spans="1:6" ht="16.8">
      <c r="A575" s="6" t="s">
        <v>1133</v>
      </c>
      <c r="B575" s="7" t="s">
        <v>674</v>
      </c>
      <c r="C575" s="8">
        <v>38916</v>
      </c>
      <c r="D575" s="8">
        <v>57347</v>
      </c>
      <c r="E575" s="8">
        <v>67970</v>
      </c>
      <c r="F575" s="26">
        <f t="shared" si="5"/>
        <v>70688.800000000003</v>
      </c>
    </row>
    <row r="576" spans="1:6" ht="16.8">
      <c r="A576" s="6" t="s">
        <v>1134</v>
      </c>
      <c r="B576" s="7" t="s">
        <v>674</v>
      </c>
      <c r="C576" s="7" t="s">
        <v>680</v>
      </c>
      <c r="D576" s="8">
        <v>185553</v>
      </c>
      <c r="E576" s="8">
        <v>219940</v>
      </c>
      <c r="F576" s="26">
        <f t="shared" si="5"/>
        <v>228737.6</v>
      </c>
    </row>
    <row r="577" spans="1:6" ht="16.8">
      <c r="A577" s="6" t="s">
        <v>1135</v>
      </c>
      <c r="B577" s="7" t="s">
        <v>674</v>
      </c>
      <c r="C577" s="8">
        <v>110336</v>
      </c>
      <c r="D577" s="8">
        <v>172835</v>
      </c>
      <c r="E577" s="8">
        <v>204860</v>
      </c>
      <c r="F577" s="26">
        <f t="shared" si="5"/>
        <v>213054.4</v>
      </c>
    </row>
    <row r="578" spans="1:6" ht="16.8">
      <c r="A578" s="6" t="s">
        <v>1136</v>
      </c>
      <c r="B578" s="7" t="s">
        <v>674</v>
      </c>
      <c r="C578" s="8">
        <v>86273</v>
      </c>
      <c r="D578" s="8">
        <v>148136</v>
      </c>
      <c r="E578" s="8">
        <v>175590</v>
      </c>
      <c r="F578" s="26">
        <f t="shared" si="5"/>
        <v>182613.6</v>
      </c>
    </row>
    <row r="579" spans="1:6" ht="16.8">
      <c r="A579" s="6" t="s">
        <v>1137</v>
      </c>
      <c r="B579" s="7" t="s">
        <v>674</v>
      </c>
      <c r="C579" s="8">
        <v>143896</v>
      </c>
      <c r="D579" s="8">
        <v>202151</v>
      </c>
      <c r="E579" s="8">
        <v>239610</v>
      </c>
      <c r="F579" s="26">
        <f t="shared" si="5"/>
        <v>249194.4</v>
      </c>
    </row>
    <row r="580" spans="1:6" ht="16.8">
      <c r="A580" s="6" t="s">
        <v>1138</v>
      </c>
      <c r="B580" s="7" t="s">
        <v>674</v>
      </c>
      <c r="C580" s="7" t="s">
        <v>680</v>
      </c>
      <c r="D580" s="8">
        <v>159818</v>
      </c>
      <c r="E580" s="8">
        <v>189430</v>
      </c>
      <c r="F580" s="26">
        <f t="shared" si="5"/>
        <v>197007.2</v>
      </c>
    </row>
    <row r="581" spans="1:6" ht="16.8">
      <c r="A581" s="6" t="s">
        <v>1139</v>
      </c>
      <c r="B581" s="7" t="s">
        <v>674</v>
      </c>
      <c r="C581" s="8">
        <v>88768</v>
      </c>
      <c r="D581" s="8">
        <v>126845</v>
      </c>
      <c r="E581" s="8">
        <v>150350</v>
      </c>
      <c r="F581" s="26">
        <f t="shared" si="5"/>
        <v>156364</v>
      </c>
    </row>
    <row r="582" spans="1:6" ht="16.8">
      <c r="A582" s="6" t="s">
        <v>1140</v>
      </c>
      <c r="B582" s="7" t="s">
        <v>674</v>
      </c>
      <c r="C582" s="8">
        <v>48903</v>
      </c>
      <c r="D582" s="8">
        <v>90879</v>
      </c>
      <c r="E582" s="8">
        <v>107720</v>
      </c>
      <c r="F582" s="26">
        <f t="shared" si="5"/>
        <v>112028.8</v>
      </c>
    </row>
    <row r="583" spans="1:6" ht="16.8">
      <c r="A583" s="6" t="s">
        <v>1141</v>
      </c>
      <c r="B583" s="7" t="s">
        <v>674</v>
      </c>
      <c r="C583" s="7" t="s">
        <v>680</v>
      </c>
      <c r="D583" s="8">
        <v>120893</v>
      </c>
      <c r="E583" s="8">
        <v>143300</v>
      </c>
      <c r="F583" s="26">
        <f t="shared" si="5"/>
        <v>149032</v>
      </c>
    </row>
    <row r="584" spans="1:6" ht="16.8">
      <c r="A584" s="6" t="s">
        <v>1142</v>
      </c>
      <c r="B584" s="7" t="s">
        <v>674</v>
      </c>
      <c r="C584" s="7" t="s">
        <v>680</v>
      </c>
      <c r="D584" s="8">
        <v>151968</v>
      </c>
      <c r="E584" s="8">
        <v>180130</v>
      </c>
      <c r="F584" s="26">
        <f t="shared" si="5"/>
        <v>187335.2</v>
      </c>
    </row>
    <row r="585" spans="1:6" ht="16.8">
      <c r="A585" s="6" t="s">
        <v>1143</v>
      </c>
      <c r="B585" s="7" t="s">
        <v>674</v>
      </c>
      <c r="C585" s="8">
        <v>73647</v>
      </c>
      <c r="D585" s="8">
        <v>117021</v>
      </c>
      <c r="E585" s="8">
        <v>138710</v>
      </c>
      <c r="F585" s="26">
        <f t="shared" si="5"/>
        <v>144258.4</v>
      </c>
    </row>
    <row r="586" spans="1:6" ht="16.8">
      <c r="A586" s="6" t="s">
        <v>1144</v>
      </c>
      <c r="B586" s="7" t="s">
        <v>674</v>
      </c>
      <c r="C586" s="7" t="s">
        <v>680</v>
      </c>
      <c r="D586" s="8">
        <v>209777</v>
      </c>
      <c r="E586" s="8">
        <v>248650</v>
      </c>
      <c r="F586" s="26">
        <f t="shared" si="5"/>
        <v>258596</v>
      </c>
    </row>
    <row r="587" spans="1:6" ht="16.8">
      <c r="A587" s="6" t="s">
        <v>1145</v>
      </c>
      <c r="B587" s="7" t="s">
        <v>674</v>
      </c>
      <c r="C587" s="8">
        <v>129749</v>
      </c>
      <c r="D587" s="8">
        <v>181470</v>
      </c>
      <c r="E587" s="8">
        <v>215100</v>
      </c>
      <c r="F587" s="26">
        <f t="shared" si="5"/>
        <v>223704</v>
      </c>
    </row>
    <row r="588" spans="1:6" ht="16.8">
      <c r="A588" s="6" t="s">
        <v>1146</v>
      </c>
      <c r="B588" s="7" t="s">
        <v>674</v>
      </c>
      <c r="C588" s="7" t="s">
        <v>680</v>
      </c>
      <c r="D588" s="8">
        <v>199600</v>
      </c>
      <c r="E588" s="8">
        <v>236590</v>
      </c>
      <c r="F588" s="26">
        <f t="shared" si="5"/>
        <v>246053.6</v>
      </c>
    </row>
    <row r="589" spans="1:6" ht="16.8">
      <c r="A589" s="6" t="s">
        <v>1147</v>
      </c>
      <c r="B589" s="7" t="s">
        <v>674</v>
      </c>
      <c r="C589" s="7" t="s">
        <v>680</v>
      </c>
      <c r="D589" s="8">
        <v>215197</v>
      </c>
      <c r="E589" s="8">
        <v>255070</v>
      </c>
      <c r="F589" s="26">
        <f t="shared" si="5"/>
        <v>265272.8</v>
      </c>
    </row>
    <row r="590" spans="1:6" ht="16.8">
      <c r="A590" s="6" t="s">
        <v>1148</v>
      </c>
      <c r="B590" s="7" t="s">
        <v>674</v>
      </c>
      <c r="C590" s="8">
        <v>98234</v>
      </c>
      <c r="D590" s="8">
        <v>242858</v>
      </c>
      <c r="E590" s="8">
        <v>287860</v>
      </c>
      <c r="F590" s="26">
        <f t="shared" si="5"/>
        <v>299374.40000000002</v>
      </c>
    </row>
    <row r="591" spans="1:6" ht="16.8">
      <c r="A591" s="6" t="s">
        <v>1149</v>
      </c>
      <c r="B591" s="7" t="s">
        <v>674</v>
      </c>
      <c r="C591" s="7" t="s">
        <v>680</v>
      </c>
      <c r="D591" s="8">
        <v>103461</v>
      </c>
      <c r="E591" s="8">
        <v>122630</v>
      </c>
      <c r="F591" s="26">
        <f t="shared" si="5"/>
        <v>127535.2</v>
      </c>
    </row>
    <row r="592" spans="1:6" ht="16.8">
      <c r="A592" s="6" t="s">
        <v>1150</v>
      </c>
      <c r="B592" s="7" t="s">
        <v>674</v>
      </c>
      <c r="C592" s="8">
        <v>109356</v>
      </c>
      <c r="D592" s="8">
        <v>158178</v>
      </c>
      <c r="E592" s="8">
        <v>187490</v>
      </c>
      <c r="F592" s="26">
        <f t="shared" si="5"/>
        <v>194989.6</v>
      </c>
    </row>
    <row r="593" spans="1:6" ht="16.8">
      <c r="A593" s="6" t="s">
        <v>1151</v>
      </c>
      <c r="B593" s="7" t="s">
        <v>674</v>
      </c>
      <c r="C593" s="8">
        <v>116948</v>
      </c>
      <c r="D593" s="8">
        <v>186118</v>
      </c>
      <c r="E593" s="8">
        <v>220610</v>
      </c>
      <c r="F593" s="26">
        <f t="shared" si="5"/>
        <v>229434.4</v>
      </c>
    </row>
    <row r="594" spans="1:6" ht="16.8">
      <c r="A594" s="6" t="s">
        <v>1152</v>
      </c>
      <c r="B594" s="7" t="s">
        <v>674</v>
      </c>
      <c r="C594" s="8">
        <v>122050</v>
      </c>
      <c r="D594" s="8">
        <v>176199</v>
      </c>
      <c r="E594" s="8">
        <v>208850</v>
      </c>
      <c r="F594" s="26">
        <f t="shared" si="5"/>
        <v>217204</v>
      </c>
    </row>
    <row r="595" spans="1:6" ht="16.8">
      <c r="A595" s="6" t="s">
        <v>1153</v>
      </c>
      <c r="B595" s="7" t="s">
        <v>674</v>
      </c>
      <c r="C595" s="7" t="s">
        <v>680</v>
      </c>
      <c r="D595" s="8">
        <v>235665</v>
      </c>
      <c r="E595" s="8">
        <v>279340</v>
      </c>
      <c r="F595" s="26">
        <f t="shared" si="5"/>
        <v>290513.60000000003</v>
      </c>
    </row>
    <row r="596" spans="1:6" ht="16.8">
      <c r="A596" s="6" t="s">
        <v>1154</v>
      </c>
      <c r="B596" s="7" t="s">
        <v>674</v>
      </c>
      <c r="C596" s="8">
        <v>151300</v>
      </c>
      <c r="D596" s="8">
        <v>215075</v>
      </c>
      <c r="E596" s="8">
        <v>254930</v>
      </c>
      <c r="F596" s="26">
        <f t="shared" si="5"/>
        <v>265127.2</v>
      </c>
    </row>
    <row r="597" spans="1:6" ht="16.8">
      <c r="A597" s="6" t="s">
        <v>1155</v>
      </c>
      <c r="B597" s="7" t="s">
        <v>674</v>
      </c>
      <c r="C597" s="7" t="s">
        <v>680</v>
      </c>
      <c r="D597" s="8">
        <v>83874</v>
      </c>
      <c r="E597" s="8">
        <v>99420</v>
      </c>
      <c r="F597" s="26">
        <f t="shared" si="5"/>
        <v>103396.8</v>
      </c>
    </row>
    <row r="598" spans="1:6" ht="16.8">
      <c r="A598" s="6" t="s">
        <v>1156</v>
      </c>
      <c r="B598" s="7" t="s">
        <v>674</v>
      </c>
      <c r="C598" s="7" t="s">
        <v>680</v>
      </c>
      <c r="D598" s="8">
        <v>81756</v>
      </c>
      <c r="E598" s="8">
        <v>96910</v>
      </c>
      <c r="F598" s="26">
        <f t="shared" si="5"/>
        <v>100786.40000000001</v>
      </c>
    </row>
    <row r="599" spans="1:6" ht="16.8">
      <c r="A599" s="9" t="s">
        <v>1157</v>
      </c>
      <c r="B599" s="10" t="s">
        <v>672</v>
      </c>
      <c r="C599" s="11">
        <v>2333726</v>
      </c>
      <c r="D599" s="11">
        <v>3751140</v>
      </c>
      <c r="E599" s="11">
        <v>4424100</v>
      </c>
      <c r="F599" s="26">
        <f t="shared" ref="F599:F662" si="6">E599*(1+0.04)</f>
        <v>4601064</v>
      </c>
    </row>
    <row r="600" spans="1:6" ht="16.8">
      <c r="A600" s="6" t="s">
        <v>1158</v>
      </c>
      <c r="B600" s="7" t="s">
        <v>674</v>
      </c>
      <c r="C600" s="8">
        <v>93966</v>
      </c>
      <c r="D600" s="8">
        <v>198793</v>
      </c>
      <c r="E600" s="8">
        <v>234460</v>
      </c>
      <c r="F600" s="26">
        <f t="shared" si="6"/>
        <v>243838.4</v>
      </c>
    </row>
    <row r="601" spans="1:6" ht="16.8">
      <c r="A601" s="6" t="s">
        <v>1159</v>
      </c>
      <c r="B601" s="7" t="s">
        <v>674</v>
      </c>
      <c r="C601" s="7" t="s">
        <v>680</v>
      </c>
      <c r="D601" s="8">
        <v>250295</v>
      </c>
      <c r="E601" s="8">
        <v>295200</v>
      </c>
      <c r="F601" s="26">
        <f t="shared" si="6"/>
        <v>307008</v>
      </c>
    </row>
    <row r="602" spans="1:6" ht="16.8">
      <c r="A602" s="6" t="s">
        <v>1160</v>
      </c>
      <c r="B602" s="7" t="s">
        <v>674</v>
      </c>
      <c r="C602" s="8">
        <v>234647</v>
      </c>
      <c r="D602" s="8">
        <v>527242</v>
      </c>
      <c r="E602" s="8">
        <v>621830</v>
      </c>
      <c r="F602" s="26">
        <f t="shared" si="6"/>
        <v>646703.20000000007</v>
      </c>
    </row>
    <row r="603" spans="1:6" ht="16.8">
      <c r="A603" s="6" t="s">
        <v>1161</v>
      </c>
      <c r="B603" s="7" t="s">
        <v>674</v>
      </c>
      <c r="C603" s="7" t="s">
        <v>680</v>
      </c>
      <c r="D603" s="8">
        <v>183844</v>
      </c>
      <c r="E603" s="8">
        <v>216820</v>
      </c>
      <c r="F603" s="26">
        <f t="shared" si="6"/>
        <v>225492.80000000002</v>
      </c>
    </row>
    <row r="604" spans="1:6" ht="16.8">
      <c r="A604" s="6" t="s">
        <v>1162</v>
      </c>
      <c r="B604" s="7" t="s">
        <v>674</v>
      </c>
      <c r="C604" s="7" t="s">
        <v>680</v>
      </c>
      <c r="D604" s="8">
        <v>168336</v>
      </c>
      <c r="E604" s="8">
        <v>198530</v>
      </c>
      <c r="F604" s="26">
        <f t="shared" si="6"/>
        <v>206471.2</v>
      </c>
    </row>
    <row r="605" spans="1:6" ht="16.8">
      <c r="A605" s="6" t="s">
        <v>1163</v>
      </c>
      <c r="B605" s="7" t="s">
        <v>674</v>
      </c>
      <c r="C605" s="7" t="s">
        <v>680</v>
      </c>
      <c r="D605" s="8">
        <v>55093</v>
      </c>
      <c r="E605" s="8">
        <v>64980</v>
      </c>
      <c r="F605" s="26">
        <f t="shared" si="6"/>
        <v>67579.199999999997</v>
      </c>
    </row>
    <row r="606" spans="1:6" ht="16.8">
      <c r="A606" s="6" t="s">
        <v>1164</v>
      </c>
      <c r="B606" s="7" t="s">
        <v>674</v>
      </c>
      <c r="C606" s="8">
        <v>215055</v>
      </c>
      <c r="D606" s="8">
        <v>539170</v>
      </c>
      <c r="E606" s="8">
        <v>635890</v>
      </c>
      <c r="F606" s="26">
        <f t="shared" si="6"/>
        <v>661325.6</v>
      </c>
    </row>
    <row r="607" spans="1:6" ht="16.8">
      <c r="A607" s="6" t="s">
        <v>1165</v>
      </c>
      <c r="B607" s="7" t="s">
        <v>674</v>
      </c>
      <c r="C607" s="8">
        <v>61120</v>
      </c>
      <c r="D607" s="8">
        <v>109321</v>
      </c>
      <c r="E607" s="8">
        <v>128930</v>
      </c>
      <c r="F607" s="26">
        <f t="shared" si="6"/>
        <v>134087.20000000001</v>
      </c>
    </row>
    <row r="608" spans="1:6" ht="16.8">
      <c r="A608" s="6" t="s">
        <v>1166</v>
      </c>
      <c r="B608" s="7" t="s">
        <v>674</v>
      </c>
      <c r="C608" s="8">
        <v>148342</v>
      </c>
      <c r="D608" s="8">
        <v>280520</v>
      </c>
      <c r="E608" s="8">
        <v>330840</v>
      </c>
      <c r="F608" s="26">
        <f t="shared" si="6"/>
        <v>344073.60000000003</v>
      </c>
    </row>
    <row r="609" spans="1:6" ht="16.8">
      <c r="A609" s="6" t="s">
        <v>1167</v>
      </c>
      <c r="B609" s="7" t="s">
        <v>674</v>
      </c>
      <c r="C609" s="7" t="s">
        <v>680</v>
      </c>
      <c r="D609" s="8">
        <v>68800</v>
      </c>
      <c r="E609" s="8">
        <v>81140</v>
      </c>
      <c r="F609" s="26">
        <f t="shared" si="6"/>
        <v>84385.600000000006</v>
      </c>
    </row>
    <row r="610" spans="1:6" ht="16.8">
      <c r="A610" s="6" t="s">
        <v>1168</v>
      </c>
      <c r="B610" s="7" t="s">
        <v>674</v>
      </c>
      <c r="C610" s="7" t="s">
        <v>680</v>
      </c>
      <c r="D610" s="8">
        <v>157161</v>
      </c>
      <c r="E610" s="8">
        <v>185360</v>
      </c>
      <c r="F610" s="26">
        <f t="shared" si="6"/>
        <v>192774.39999999999</v>
      </c>
    </row>
    <row r="611" spans="1:6" ht="16.8">
      <c r="A611" s="6" t="s">
        <v>1169</v>
      </c>
      <c r="B611" s="7" t="s">
        <v>674</v>
      </c>
      <c r="C611" s="7" t="s">
        <v>680</v>
      </c>
      <c r="D611" s="8">
        <v>119117</v>
      </c>
      <c r="E611" s="8">
        <v>140490</v>
      </c>
      <c r="F611" s="26">
        <f t="shared" si="6"/>
        <v>146109.6</v>
      </c>
    </row>
    <row r="612" spans="1:6" ht="16.8">
      <c r="A612" s="6" t="s">
        <v>1170</v>
      </c>
      <c r="B612" s="7" t="s">
        <v>674</v>
      </c>
      <c r="C612" s="7" t="s">
        <v>680</v>
      </c>
      <c r="D612" s="8">
        <v>82952</v>
      </c>
      <c r="E612" s="8">
        <v>97830</v>
      </c>
      <c r="F612" s="26">
        <f t="shared" si="6"/>
        <v>101743.2</v>
      </c>
    </row>
    <row r="613" spans="1:6" ht="16.8">
      <c r="A613" s="6" t="s">
        <v>1171</v>
      </c>
      <c r="B613" s="7" t="s">
        <v>674</v>
      </c>
      <c r="C613" s="7" t="s">
        <v>680</v>
      </c>
      <c r="D613" s="8">
        <v>150387</v>
      </c>
      <c r="E613" s="8">
        <v>177370</v>
      </c>
      <c r="F613" s="26">
        <f t="shared" si="6"/>
        <v>184464.80000000002</v>
      </c>
    </row>
    <row r="614" spans="1:6" ht="16.8">
      <c r="A614" s="6" t="s">
        <v>1172</v>
      </c>
      <c r="B614" s="7" t="s">
        <v>674</v>
      </c>
      <c r="C614" s="8">
        <v>135774</v>
      </c>
      <c r="D614" s="8">
        <v>235071</v>
      </c>
      <c r="E614" s="8">
        <v>277240</v>
      </c>
      <c r="F614" s="26">
        <f t="shared" si="6"/>
        <v>288329.60000000003</v>
      </c>
    </row>
    <row r="615" spans="1:6" ht="16.8">
      <c r="A615" s="6" t="s">
        <v>1173</v>
      </c>
      <c r="B615" s="7" t="s">
        <v>674</v>
      </c>
      <c r="C615" s="8">
        <v>86950</v>
      </c>
      <c r="D615" s="8">
        <v>109522</v>
      </c>
      <c r="E615" s="8">
        <v>129170</v>
      </c>
      <c r="F615" s="26">
        <f t="shared" si="6"/>
        <v>134336.80000000002</v>
      </c>
    </row>
    <row r="616" spans="1:6" ht="16.8">
      <c r="A616" s="6" t="s">
        <v>1174</v>
      </c>
      <c r="B616" s="7" t="s">
        <v>674</v>
      </c>
      <c r="C616" s="8">
        <v>88384</v>
      </c>
      <c r="D616" s="8">
        <v>125657</v>
      </c>
      <c r="E616" s="8">
        <v>148200</v>
      </c>
      <c r="F616" s="26">
        <f t="shared" si="6"/>
        <v>154128</v>
      </c>
    </row>
    <row r="617" spans="1:6" ht="16.8">
      <c r="A617" s="6" t="s">
        <v>1175</v>
      </c>
      <c r="B617" s="7" t="s">
        <v>674</v>
      </c>
      <c r="C617" s="8">
        <v>61919</v>
      </c>
      <c r="D617" s="8">
        <v>74222</v>
      </c>
      <c r="E617" s="8">
        <v>87540</v>
      </c>
      <c r="F617" s="26">
        <f t="shared" si="6"/>
        <v>91041.600000000006</v>
      </c>
    </row>
    <row r="618" spans="1:6" ht="16.8">
      <c r="A618" s="6" t="s">
        <v>1176</v>
      </c>
      <c r="B618" s="7" t="s">
        <v>674</v>
      </c>
      <c r="C618" s="7" t="s">
        <v>680</v>
      </c>
      <c r="D618" s="8">
        <v>59752</v>
      </c>
      <c r="E618" s="8">
        <v>70470</v>
      </c>
      <c r="F618" s="26">
        <f t="shared" si="6"/>
        <v>73288.800000000003</v>
      </c>
    </row>
    <row r="619" spans="1:6" ht="16.8">
      <c r="A619" s="6" t="s">
        <v>1177</v>
      </c>
      <c r="B619" s="7" t="s">
        <v>674</v>
      </c>
      <c r="C619" s="8">
        <v>155726</v>
      </c>
      <c r="D619" s="8">
        <v>255885</v>
      </c>
      <c r="E619" s="8">
        <v>301790</v>
      </c>
      <c r="F619" s="26">
        <f t="shared" si="6"/>
        <v>313861.60000000003</v>
      </c>
    </row>
    <row r="620" spans="1:6" ht="16.8">
      <c r="A620" s="9" t="s">
        <v>1178</v>
      </c>
      <c r="B620" s="10" t="s">
        <v>672</v>
      </c>
      <c r="C620" s="11">
        <v>2249548</v>
      </c>
      <c r="D620" s="11">
        <v>3460877</v>
      </c>
      <c r="E620" s="11">
        <v>4021000</v>
      </c>
      <c r="F620" s="26">
        <f t="shared" si="6"/>
        <v>4181840</v>
      </c>
    </row>
    <row r="621" spans="1:6" ht="16.8">
      <c r="A621" s="6" t="s">
        <v>1179</v>
      </c>
      <c r="B621" s="7" t="s">
        <v>674</v>
      </c>
      <c r="C621" s="7" t="s">
        <v>680</v>
      </c>
      <c r="D621" s="8">
        <v>179092</v>
      </c>
      <c r="E621" s="8">
        <v>208080</v>
      </c>
      <c r="F621" s="26">
        <f t="shared" si="6"/>
        <v>216403.20000000001</v>
      </c>
    </row>
    <row r="622" spans="1:6" ht="16.8">
      <c r="A622" s="6" t="s">
        <v>1180</v>
      </c>
      <c r="B622" s="7" t="s">
        <v>674</v>
      </c>
      <c r="C622" s="8">
        <v>119278</v>
      </c>
      <c r="D622" s="8">
        <v>211867</v>
      </c>
      <c r="E622" s="8">
        <v>246150</v>
      </c>
      <c r="F622" s="26">
        <f t="shared" si="6"/>
        <v>255996</v>
      </c>
    </row>
    <row r="623" spans="1:6" ht="16.8">
      <c r="A623" s="6" t="s">
        <v>1181</v>
      </c>
      <c r="B623" s="7" t="s">
        <v>674</v>
      </c>
      <c r="C623" s="7" t="s">
        <v>680</v>
      </c>
      <c r="D623" s="8">
        <v>82443</v>
      </c>
      <c r="E623" s="8">
        <v>95790</v>
      </c>
      <c r="F623" s="26">
        <f t="shared" si="6"/>
        <v>99621.6</v>
      </c>
    </row>
    <row r="624" spans="1:6" ht="16.8">
      <c r="A624" s="6" t="s">
        <v>1182</v>
      </c>
      <c r="B624" s="7" t="s">
        <v>674</v>
      </c>
      <c r="C624" s="7" t="s">
        <v>680</v>
      </c>
      <c r="D624" s="8">
        <v>228383</v>
      </c>
      <c r="E624" s="8">
        <v>265340</v>
      </c>
      <c r="F624" s="26">
        <f t="shared" si="6"/>
        <v>275953.60000000003</v>
      </c>
    </row>
    <row r="625" spans="1:6" ht="16.8">
      <c r="A625" s="6" t="s">
        <v>1183</v>
      </c>
      <c r="B625" s="7" t="s">
        <v>674</v>
      </c>
      <c r="C625" s="7" t="s">
        <v>680</v>
      </c>
      <c r="D625" s="8">
        <v>130765</v>
      </c>
      <c r="E625" s="8">
        <v>151930</v>
      </c>
      <c r="F625" s="26">
        <f t="shared" si="6"/>
        <v>158007.20000000001</v>
      </c>
    </row>
    <row r="626" spans="1:6" ht="16.8">
      <c r="A626" s="6" t="s">
        <v>1184</v>
      </c>
      <c r="B626" s="7" t="s">
        <v>674</v>
      </c>
      <c r="C626" s="7" t="s">
        <v>680</v>
      </c>
      <c r="D626" s="8">
        <v>360268</v>
      </c>
      <c r="E626" s="8">
        <v>418570</v>
      </c>
      <c r="F626" s="26">
        <f t="shared" si="6"/>
        <v>435312.8</v>
      </c>
    </row>
    <row r="627" spans="1:6" ht="16.8">
      <c r="A627" s="6" t="s">
        <v>1185</v>
      </c>
      <c r="B627" s="7" t="s">
        <v>674</v>
      </c>
      <c r="C627" s="7" t="s">
        <v>680</v>
      </c>
      <c r="D627" s="8">
        <v>158256</v>
      </c>
      <c r="E627" s="8">
        <v>183870</v>
      </c>
      <c r="F627" s="26">
        <f t="shared" si="6"/>
        <v>191224.80000000002</v>
      </c>
    </row>
    <row r="628" spans="1:6" ht="16.8">
      <c r="A628" s="6" t="s">
        <v>1186</v>
      </c>
      <c r="B628" s="7" t="s">
        <v>674</v>
      </c>
      <c r="C628" s="8">
        <v>85776</v>
      </c>
      <c r="D628" s="8">
        <v>129795</v>
      </c>
      <c r="E628" s="8">
        <v>150800</v>
      </c>
      <c r="F628" s="26">
        <f t="shared" si="6"/>
        <v>156832</v>
      </c>
    </row>
    <row r="629" spans="1:6" ht="16.8">
      <c r="A629" s="6" t="s">
        <v>1187</v>
      </c>
      <c r="B629" s="7" t="s">
        <v>674</v>
      </c>
      <c r="C629" s="8">
        <v>102617</v>
      </c>
      <c r="D629" s="8">
        <v>176372</v>
      </c>
      <c r="E629" s="8">
        <v>204920</v>
      </c>
      <c r="F629" s="26">
        <f t="shared" si="6"/>
        <v>213116.80000000002</v>
      </c>
    </row>
    <row r="630" spans="1:6" ht="16.8">
      <c r="A630" s="6" t="s">
        <v>1188</v>
      </c>
      <c r="B630" s="7" t="s">
        <v>674</v>
      </c>
      <c r="C630" s="7" t="s">
        <v>680</v>
      </c>
      <c r="D630" s="8">
        <v>289838</v>
      </c>
      <c r="E630" s="8">
        <v>336740</v>
      </c>
      <c r="F630" s="26">
        <f t="shared" si="6"/>
        <v>350209.60000000003</v>
      </c>
    </row>
    <row r="631" spans="1:6" ht="16.8">
      <c r="A631" s="6" t="s">
        <v>1189</v>
      </c>
      <c r="B631" s="7" t="s">
        <v>674</v>
      </c>
      <c r="C631" s="8">
        <v>116094</v>
      </c>
      <c r="D631" s="8">
        <v>171876</v>
      </c>
      <c r="E631" s="8">
        <v>199690</v>
      </c>
      <c r="F631" s="26">
        <f t="shared" si="6"/>
        <v>207677.6</v>
      </c>
    </row>
    <row r="632" spans="1:6" ht="16.8">
      <c r="A632" s="6" t="s">
        <v>1190</v>
      </c>
      <c r="B632" s="7" t="s">
        <v>674</v>
      </c>
      <c r="C632" s="8">
        <v>100127</v>
      </c>
      <c r="D632" s="8">
        <v>144136</v>
      </c>
      <c r="E632" s="8">
        <v>167460</v>
      </c>
      <c r="F632" s="26">
        <f t="shared" si="6"/>
        <v>174158.4</v>
      </c>
    </row>
    <row r="633" spans="1:6" ht="16.8">
      <c r="A633" s="6" t="s">
        <v>1191</v>
      </c>
      <c r="B633" s="7" t="s">
        <v>674</v>
      </c>
      <c r="C633" s="8">
        <v>154320</v>
      </c>
      <c r="D633" s="8">
        <v>232287</v>
      </c>
      <c r="E633" s="8">
        <v>269880</v>
      </c>
      <c r="F633" s="26">
        <f t="shared" si="6"/>
        <v>280675.20000000001</v>
      </c>
    </row>
    <row r="634" spans="1:6" ht="16.8">
      <c r="A634" s="6" t="s">
        <v>1192</v>
      </c>
      <c r="B634" s="7" t="s">
        <v>674</v>
      </c>
      <c r="C634" s="8">
        <v>176615</v>
      </c>
      <c r="D634" s="8">
        <v>234138</v>
      </c>
      <c r="E634" s="8">
        <v>272030</v>
      </c>
      <c r="F634" s="26">
        <f t="shared" si="6"/>
        <v>282911.2</v>
      </c>
    </row>
    <row r="635" spans="1:6" ht="16.8">
      <c r="A635" s="6" t="s">
        <v>1193</v>
      </c>
      <c r="B635" s="7" t="s">
        <v>674</v>
      </c>
      <c r="C635" s="7" t="s">
        <v>680</v>
      </c>
      <c r="D635" s="8">
        <v>76092</v>
      </c>
      <c r="E635" s="8">
        <v>88410</v>
      </c>
      <c r="F635" s="26">
        <f t="shared" si="6"/>
        <v>91946.400000000009</v>
      </c>
    </row>
    <row r="636" spans="1:6" ht="16.8">
      <c r="A636" s="6" t="s">
        <v>1194</v>
      </c>
      <c r="B636" s="7" t="s">
        <v>674</v>
      </c>
      <c r="C636" s="7" t="s">
        <v>680</v>
      </c>
      <c r="D636" s="8">
        <v>288868</v>
      </c>
      <c r="E636" s="8">
        <v>335620</v>
      </c>
      <c r="F636" s="26">
        <f t="shared" si="6"/>
        <v>349044.8</v>
      </c>
    </row>
    <row r="637" spans="1:6" ht="16.8">
      <c r="A637" s="6" t="s">
        <v>1195</v>
      </c>
      <c r="B637" s="7" t="s">
        <v>674</v>
      </c>
      <c r="C637" s="8">
        <v>93033</v>
      </c>
      <c r="D637" s="8">
        <v>144139</v>
      </c>
      <c r="E637" s="8">
        <v>167470</v>
      </c>
      <c r="F637" s="26">
        <f t="shared" si="6"/>
        <v>174168.80000000002</v>
      </c>
    </row>
    <row r="638" spans="1:6" ht="16.8">
      <c r="A638" s="6" t="s">
        <v>1196</v>
      </c>
      <c r="B638" s="7" t="s">
        <v>674</v>
      </c>
      <c r="C638" s="8">
        <v>157191</v>
      </c>
      <c r="D638" s="8">
        <v>222262</v>
      </c>
      <c r="E638" s="8">
        <v>258230</v>
      </c>
      <c r="F638" s="26">
        <f t="shared" si="6"/>
        <v>268559.2</v>
      </c>
    </row>
    <row r="639" spans="1:6" ht="16.8">
      <c r="A639" s="9" t="s">
        <v>1197</v>
      </c>
      <c r="B639" s="10" t="s">
        <v>672</v>
      </c>
      <c r="C639" s="11">
        <v>2158143</v>
      </c>
      <c r="D639" s="11">
        <v>3416959</v>
      </c>
      <c r="E639" s="11">
        <v>4009800</v>
      </c>
      <c r="F639" s="26">
        <f t="shared" si="6"/>
        <v>4170192</v>
      </c>
    </row>
    <row r="640" spans="1:6" ht="16.8">
      <c r="A640" s="6" t="s">
        <v>1198</v>
      </c>
      <c r="B640" s="7" t="s">
        <v>674</v>
      </c>
      <c r="C640" s="8">
        <v>94777</v>
      </c>
      <c r="D640" s="8">
        <v>149569</v>
      </c>
      <c r="E640" s="8">
        <v>175520</v>
      </c>
      <c r="F640" s="26">
        <f t="shared" si="6"/>
        <v>182540.80000000002</v>
      </c>
    </row>
    <row r="641" spans="1:6" ht="16.8">
      <c r="A641" s="6" t="s">
        <v>1199</v>
      </c>
      <c r="B641" s="7" t="s">
        <v>674</v>
      </c>
      <c r="C641" s="8">
        <v>41636</v>
      </c>
      <c r="D641" s="8">
        <v>76309</v>
      </c>
      <c r="E641" s="8">
        <v>89550</v>
      </c>
      <c r="F641" s="26">
        <f t="shared" si="6"/>
        <v>93132</v>
      </c>
    </row>
    <row r="642" spans="1:6" ht="16.8">
      <c r="A642" s="6" t="s">
        <v>1200</v>
      </c>
      <c r="B642" s="7" t="s">
        <v>674</v>
      </c>
      <c r="C642" s="7" t="s">
        <v>680</v>
      </c>
      <c r="D642" s="8">
        <v>76105</v>
      </c>
      <c r="E642" s="8">
        <v>89310</v>
      </c>
      <c r="F642" s="26">
        <f t="shared" si="6"/>
        <v>92882.400000000009</v>
      </c>
    </row>
    <row r="643" spans="1:6" ht="16.8">
      <c r="A643" s="6" t="s">
        <v>1201</v>
      </c>
      <c r="B643" s="7" t="s">
        <v>674</v>
      </c>
      <c r="C643" s="7" t="s">
        <v>680</v>
      </c>
      <c r="D643" s="8">
        <v>68350</v>
      </c>
      <c r="E643" s="8">
        <v>80210</v>
      </c>
      <c r="F643" s="26">
        <f t="shared" si="6"/>
        <v>83418.400000000009</v>
      </c>
    </row>
    <row r="644" spans="1:6" ht="16.8">
      <c r="A644" s="6" t="s">
        <v>1202</v>
      </c>
      <c r="B644" s="7" t="s">
        <v>674</v>
      </c>
      <c r="C644" s="7" t="s">
        <v>680</v>
      </c>
      <c r="D644" s="8">
        <v>70954</v>
      </c>
      <c r="E644" s="8">
        <v>83270</v>
      </c>
      <c r="F644" s="26">
        <f t="shared" si="6"/>
        <v>86600.8</v>
      </c>
    </row>
    <row r="645" spans="1:6" ht="16.8">
      <c r="A645" s="6" t="s">
        <v>1203</v>
      </c>
      <c r="B645" s="7" t="s">
        <v>674</v>
      </c>
      <c r="C645" s="8">
        <v>110174</v>
      </c>
      <c r="D645" s="8">
        <v>138742</v>
      </c>
      <c r="E645" s="8">
        <v>162820</v>
      </c>
      <c r="F645" s="26">
        <f t="shared" si="6"/>
        <v>169332.80000000002</v>
      </c>
    </row>
    <row r="646" spans="1:6" ht="16.8">
      <c r="A646" s="6" t="s">
        <v>1204</v>
      </c>
      <c r="B646" s="7" t="s">
        <v>674</v>
      </c>
      <c r="C646" s="7" t="s">
        <v>680</v>
      </c>
      <c r="D646" s="8">
        <v>83818</v>
      </c>
      <c r="E646" s="8">
        <v>98360</v>
      </c>
      <c r="F646" s="26">
        <f t="shared" si="6"/>
        <v>102294.40000000001</v>
      </c>
    </row>
    <row r="647" spans="1:6" ht="16.8">
      <c r="A647" s="6" t="s">
        <v>1205</v>
      </c>
      <c r="B647" s="7" t="s">
        <v>674</v>
      </c>
      <c r="C647" s="7" t="s">
        <v>680</v>
      </c>
      <c r="D647" s="8">
        <v>75489</v>
      </c>
      <c r="E647" s="8">
        <v>88590</v>
      </c>
      <c r="F647" s="26">
        <f t="shared" si="6"/>
        <v>92133.6</v>
      </c>
    </row>
    <row r="648" spans="1:6" ht="16.8">
      <c r="A648" s="6" t="s">
        <v>1206</v>
      </c>
      <c r="B648" s="7" t="s">
        <v>674</v>
      </c>
      <c r="C648" s="8">
        <v>40293</v>
      </c>
      <c r="D648" s="8">
        <v>73969</v>
      </c>
      <c r="E648" s="8">
        <v>86800</v>
      </c>
      <c r="F648" s="26">
        <f t="shared" si="6"/>
        <v>90272</v>
      </c>
    </row>
    <row r="649" spans="1:6" ht="16.8">
      <c r="A649" s="6" t="s">
        <v>1207</v>
      </c>
      <c r="B649" s="7" t="s">
        <v>674</v>
      </c>
      <c r="C649" s="8">
        <v>69366</v>
      </c>
      <c r="D649" s="8">
        <v>132515</v>
      </c>
      <c r="E649" s="8">
        <v>155510</v>
      </c>
      <c r="F649" s="26">
        <f t="shared" si="6"/>
        <v>161730.4</v>
      </c>
    </row>
    <row r="650" spans="1:6" ht="16.8">
      <c r="A650" s="6" t="s">
        <v>1208</v>
      </c>
      <c r="B650" s="7" t="s">
        <v>674</v>
      </c>
      <c r="C650" s="7" t="s">
        <v>680</v>
      </c>
      <c r="D650" s="8">
        <v>167204</v>
      </c>
      <c r="E650" s="8">
        <v>196220</v>
      </c>
      <c r="F650" s="26">
        <f t="shared" si="6"/>
        <v>204068.80000000002</v>
      </c>
    </row>
    <row r="651" spans="1:6" ht="16.8">
      <c r="A651" s="6" t="s">
        <v>1209</v>
      </c>
      <c r="B651" s="7" t="s">
        <v>674</v>
      </c>
      <c r="C651" s="8">
        <v>24671</v>
      </c>
      <c r="D651" s="8">
        <v>37508</v>
      </c>
      <c r="E651" s="8">
        <v>44020</v>
      </c>
      <c r="F651" s="26">
        <f t="shared" si="6"/>
        <v>45780.800000000003</v>
      </c>
    </row>
    <row r="652" spans="1:6" ht="16.8">
      <c r="A652" s="6" t="s">
        <v>1210</v>
      </c>
      <c r="B652" s="7" t="s">
        <v>674</v>
      </c>
      <c r="C652" s="7" t="s">
        <v>680</v>
      </c>
      <c r="D652" s="8">
        <v>188614</v>
      </c>
      <c r="E652" s="8">
        <v>221340</v>
      </c>
      <c r="F652" s="26">
        <f t="shared" si="6"/>
        <v>230193.6</v>
      </c>
    </row>
    <row r="653" spans="1:6" ht="16.8">
      <c r="A653" s="6" t="s">
        <v>1087</v>
      </c>
      <c r="B653" s="7" t="s">
        <v>674</v>
      </c>
      <c r="C653" s="8">
        <v>76565</v>
      </c>
      <c r="D653" s="8">
        <v>96444</v>
      </c>
      <c r="E653" s="8">
        <v>113180</v>
      </c>
      <c r="F653" s="26">
        <f t="shared" si="6"/>
        <v>117707.2</v>
      </c>
    </row>
    <row r="654" spans="1:6" ht="16.8">
      <c r="A654" s="6" t="s">
        <v>1211</v>
      </c>
      <c r="B654" s="7" t="s">
        <v>674</v>
      </c>
      <c r="C654" s="8">
        <v>133258</v>
      </c>
      <c r="D654" s="8">
        <v>153274</v>
      </c>
      <c r="E654" s="8">
        <v>179870</v>
      </c>
      <c r="F654" s="26">
        <f t="shared" si="6"/>
        <v>187064.80000000002</v>
      </c>
    </row>
    <row r="655" spans="1:6" ht="16.8">
      <c r="A655" s="6" t="s">
        <v>1212</v>
      </c>
      <c r="B655" s="7" t="s">
        <v>674</v>
      </c>
      <c r="C655" s="8">
        <v>88170</v>
      </c>
      <c r="D655" s="8">
        <v>134490</v>
      </c>
      <c r="E655" s="8">
        <v>157830</v>
      </c>
      <c r="F655" s="26">
        <f t="shared" si="6"/>
        <v>164143.20000000001</v>
      </c>
    </row>
    <row r="656" spans="1:6" ht="16.8">
      <c r="A656" s="6" t="s">
        <v>1213</v>
      </c>
      <c r="B656" s="7" t="s">
        <v>674</v>
      </c>
      <c r="C656" s="7" t="s">
        <v>680</v>
      </c>
      <c r="D656" s="8">
        <v>62054</v>
      </c>
      <c r="E656" s="8">
        <v>72820</v>
      </c>
      <c r="F656" s="26">
        <f t="shared" si="6"/>
        <v>75732.800000000003</v>
      </c>
    </row>
    <row r="657" spans="1:6" ht="16.8">
      <c r="A657" s="6" t="s">
        <v>1214</v>
      </c>
      <c r="B657" s="7" t="s">
        <v>674</v>
      </c>
      <c r="C657" s="7" t="s">
        <v>680</v>
      </c>
      <c r="D657" s="8">
        <v>105416</v>
      </c>
      <c r="E657" s="8">
        <v>125340</v>
      </c>
      <c r="F657" s="26">
        <f t="shared" si="6"/>
        <v>130353.60000000001</v>
      </c>
    </row>
    <row r="658" spans="1:6" ht="16.8">
      <c r="A658" s="6" t="s">
        <v>1215</v>
      </c>
      <c r="B658" s="7" t="s">
        <v>674</v>
      </c>
      <c r="C658" s="7" t="s">
        <v>680</v>
      </c>
      <c r="D658" s="8">
        <v>106809</v>
      </c>
      <c r="E658" s="8">
        <v>123710</v>
      </c>
      <c r="F658" s="26">
        <f t="shared" si="6"/>
        <v>128658.40000000001</v>
      </c>
    </row>
    <row r="659" spans="1:6" ht="16.8">
      <c r="A659" s="6" t="s">
        <v>1091</v>
      </c>
      <c r="B659" s="7" t="s">
        <v>674</v>
      </c>
      <c r="C659" s="7" t="s">
        <v>680</v>
      </c>
      <c r="D659" s="8">
        <v>119590</v>
      </c>
      <c r="E659" s="8">
        <v>140340</v>
      </c>
      <c r="F659" s="26">
        <f t="shared" si="6"/>
        <v>145953.60000000001</v>
      </c>
    </row>
    <row r="660" spans="1:6" ht="16.8">
      <c r="A660" s="6" t="s">
        <v>1216</v>
      </c>
      <c r="B660" s="7" t="s">
        <v>674</v>
      </c>
      <c r="C660" s="7" t="s">
        <v>680</v>
      </c>
      <c r="D660" s="8">
        <v>142806</v>
      </c>
      <c r="E660" s="8">
        <v>167580</v>
      </c>
      <c r="F660" s="26">
        <f t="shared" si="6"/>
        <v>174283.2</v>
      </c>
    </row>
    <row r="661" spans="1:6" ht="16.8">
      <c r="A661" s="6" t="s">
        <v>1217</v>
      </c>
      <c r="B661" s="7" t="s">
        <v>674</v>
      </c>
      <c r="C661" s="7" t="s">
        <v>680</v>
      </c>
      <c r="D661" s="8">
        <v>102060</v>
      </c>
      <c r="E661" s="8">
        <v>119770</v>
      </c>
      <c r="F661" s="26">
        <f t="shared" si="6"/>
        <v>124560.8</v>
      </c>
    </row>
    <row r="662" spans="1:6" ht="16.8">
      <c r="A662" s="6" t="s">
        <v>1218</v>
      </c>
      <c r="B662" s="7" t="s">
        <v>674</v>
      </c>
      <c r="C662" s="8">
        <v>105401</v>
      </c>
      <c r="D662" s="8">
        <v>191348</v>
      </c>
      <c r="E662" s="8">
        <v>224550</v>
      </c>
      <c r="F662" s="26">
        <f t="shared" si="6"/>
        <v>233532</v>
      </c>
    </row>
    <row r="663" spans="1:6" ht="16.8">
      <c r="A663" s="6" t="s">
        <v>1219</v>
      </c>
      <c r="B663" s="7" t="s">
        <v>674</v>
      </c>
      <c r="C663" s="8">
        <v>61218</v>
      </c>
      <c r="D663" s="8">
        <v>116850</v>
      </c>
      <c r="E663" s="8">
        <v>137130</v>
      </c>
      <c r="F663" s="26">
        <f t="shared" ref="F663:F726" si="7">E663*(1+0.04)</f>
        <v>142615.20000000001</v>
      </c>
    </row>
    <row r="664" spans="1:6" ht="16.8">
      <c r="A664" s="6" t="s">
        <v>1220</v>
      </c>
      <c r="B664" s="7" t="s">
        <v>674</v>
      </c>
      <c r="C664" s="8">
        <v>82314</v>
      </c>
      <c r="D664" s="8">
        <v>132078</v>
      </c>
      <c r="E664" s="8">
        <v>155000</v>
      </c>
      <c r="F664" s="26">
        <f t="shared" si="7"/>
        <v>161200</v>
      </c>
    </row>
    <row r="665" spans="1:6" ht="16.8">
      <c r="A665" s="6" t="s">
        <v>1221</v>
      </c>
      <c r="B665" s="7" t="s">
        <v>674</v>
      </c>
      <c r="C665" s="8">
        <v>39454</v>
      </c>
      <c r="D665" s="8">
        <v>76227</v>
      </c>
      <c r="E665" s="8">
        <v>89450</v>
      </c>
      <c r="F665" s="26">
        <f t="shared" si="7"/>
        <v>93028</v>
      </c>
    </row>
    <row r="666" spans="1:6" ht="16.8">
      <c r="A666" s="6" t="s">
        <v>1222</v>
      </c>
      <c r="B666" s="7" t="s">
        <v>674</v>
      </c>
      <c r="C666" s="8">
        <v>83347</v>
      </c>
      <c r="D666" s="8">
        <v>131649</v>
      </c>
      <c r="E666" s="8">
        <v>154490</v>
      </c>
      <c r="F666" s="26">
        <f t="shared" si="7"/>
        <v>160669.6</v>
      </c>
    </row>
    <row r="667" spans="1:6" ht="16.8">
      <c r="A667" s="6" t="s">
        <v>1223</v>
      </c>
      <c r="B667" s="7" t="s">
        <v>674</v>
      </c>
      <c r="C667" s="8">
        <v>80833</v>
      </c>
      <c r="D667" s="8">
        <v>148379</v>
      </c>
      <c r="E667" s="8">
        <v>174120</v>
      </c>
      <c r="F667" s="26">
        <f t="shared" si="7"/>
        <v>181084.80000000002</v>
      </c>
    </row>
    <row r="668" spans="1:6" ht="16.8">
      <c r="A668" s="6" t="s">
        <v>1224</v>
      </c>
      <c r="B668" s="7" t="s">
        <v>674</v>
      </c>
      <c r="C668" s="7" t="s">
        <v>680</v>
      </c>
      <c r="D668" s="8">
        <v>102832</v>
      </c>
      <c r="E668" s="8">
        <v>120670</v>
      </c>
      <c r="F668" s="26">
        <f t="shared" si="7"/>
        <v>125496.8</v>
      </c>
    </row>
    <row r="669" spans="1:6" ht="16.8">
      <c r="A669" s="6" t="s">
        <v>1225</v>
      </c>
      <c r="B669" s="7" t="s">
        <v>674</v>
      </c>
      <c r="C669" s="8">
        <v>106386</v>
      </c>
      <c r="D669" s="8">
        <v>155507</v>
      </c>
      <c r="E669" s="8">
        <v>182490</v>
      </c>
      <c r="F669" s="26">
        <f t="shared" si="7"/>
        <v>189789.6</v>
      </c>
    </row>
    <row r="670" spans="1:6" ht="16.8">
      <c r="A670" s="9" t="s">
        <v>1226</v>
      </c>
      <c r="B670" s="10" t="s">
        <v>672</v>
      </c>
      <c r="C670" s="11">
        <v>3452720</v>
      </c>
      <c r="D670" s="11">
        <v>5580894</v>
      </c>
      <c r="E670" s="11">
        <v>6615100</v>
      </c>
      <c r="F670" s="26">
        <f t="shared" si="7"/>
        <v>6879704</v>
      </c>
    </row>
    <row r="671" spans="1:6" ht="16.8">
      <c r="A671" s="6" t="s">
        <v>1227</v>
      </c>
      <c r="B671" s="7" t="s">
        <v>674</v>
      </c>
      <c r="C671" s="8">
        <v>82792</v>
      </c>
      <c r="D671" s="8">
        <v>132184</v>
      </c>
      <c r="E671" s="8">
        <v>156680</v>
      </c>
      <c r="F671" s="26">
        <f t="shared" si="7"/>
        <v>162947.20000000001</v>
      </c>
    </row>
    <row r="672" spans="1:6" ht="16.8">
      <c r="A672" s="6" t="s">
        <v>1228</v>
      </c>
      <c r="B672" s="7" t="s">
        <v>674</v>
      </c>
      <c r="C672" s="8">
        <v>140118</v>
      </c>
      <c r="D672" s="8">
        <v>211811</v>
      </c>
      <c r="E672" s="8">
        <v>251060</v>
      </c>
      <c r="F672" s="26">
        <f t="shared" si="7"/>
        <v>261102.40000000002</v>
      </c>
    </row>
    <row r="673" spans="1:6" ht="16.8">
      <c r="A673" s="6" t="s">
        <v>1229</v>
      </c>
      <c r="B673" s="7" t="s">
        <v>674</v>
      </c>
      <c r="C673" s="7" t="s">
        <v>680</v>
      </c>
      <c r="D673" s="8">
        <v>168246</v>
      </c>
      <c r="E673" s="8">
        <v>199420</v>
      </c>
      <c r="F673" s="26">
        <f t="shared" si="7"/>
        <v>207396.80000000002</v>
      </c>
    </row>
    <row r="674" spans="1:6" ht="16.8">
      <c r="A674" s="6" t="s">
        <v>1230</v>
      </c>
      <c r="B674" s="7" t="s">
        <v>674</v>
      </c>
      <c r="C674" s="7" t="s">
        <v>680</v>
      </c>
      <c r="D674" s="8">
        <v>109965</v>
      </c>
      <c r="E674" s="8">
        <v>130340</v>
      </c>
      <c r="F674" s="26">
        <f t="shared" si="7"/>
        <v>135553.60000000001</v>
      </c>
    </row>
    <row r="675" spans="1:6" ht="16.8">
      <c r="A675" s="6" t="s">
        <v>1231</v>
      </c>
      <c r="B675" s="7" t="s">
        <v>674</v>
      </c>
      <c r="C675" s="8">
        <v>129461</v>
      </c>
      <c r="D675" s="8">
        <v>283643</v>
      </c>
      <c r="E675" s="8">
        <v>336200</v>
      </c>
      <c r="F675" s="26">
        <f t="shared" si="7"/>
        <v>349648</v>
      </c>
    </row>
    <row r="676" spans="1:6" ht="16.8">
      <c r="A676" s="6" t="s">
        <v>1232</v>
      </c>
      <c r="B676" s="7" t="s">
        <v>674</v>
      </c>
      <c r="C676" s="8">
        <v>302271</v>
      </c>
      <c r="D676" s="8">
        <v>308119</v>
      </c>
      <c r="E676" s="8">
        <v>365220</v>
      </c>
      <c r="F676" s="26">
        <f t="shared" si="7"/>
        <v>379828.8</v>
      </c>
    </row>
    <row r="677" spans="1:6" ht="16.8">
      <c r="A677" s="6" t="s">
        <v>1233</v>
      </c>
      <c r="B677" s="7" t="s">
        <v>674</v>
      </c>
      <c r="C677" s="8">
        <v>275627</v>
      </c>
      <c r="D677" s="8">
        <v>331444</v>
      </c>
      <c r="E677" s="8">
        <v>392860</v>
      </c>
      <c r="F677" s="26">
        <f t="shared" si="7"/>
        <v>408574.4</v>
      </c>
    </row>
    <row r="678" spans="1:6" ht="16.8">
      <c r="A678" s="6" t="s">
        <v>1234</v>
      </c>
      <c r="B678" s="7" t="s">
        <v>674</v>
      </c>
      <c r="C678" s="8">
        <v>147918</v>
      </c>
      <c r="D678" s="8">
        <v>154029</v>
      </c>
      <c r="E678" s="8">
        <v>182570</v>
      </c>
      <c r="F678" s="26">
        <f t="shared" si="7"/>
        <v>189872.80000000002</v>
      </c>
    </row>
    <row r="679" spans="1:6" ht="16.8">
      <c r="A679" s="6" t="s">
        <v>1235</v>
      </c>
      <c r="B679" s="7" t="s">
        <v>674</v>
      </c>
      <c r="C679" s="8">
        <v>225800</v>
      </c>
      <c r="D679" s="8">
        <v>266457</v>
      </c>
      <c r="E679" s="8">
        <v>315830</v>
      </c>
      <c r="F679" s="26">
        <f t="shared" si="7"/>
        <v>328463.2</v>
      </c>
    </row>
    <row r="680" spans="1:6" ht="16.8">
      <c r="A680" s="6" t="s">
        <v>1236</v>
      </c>
      <c r="B680" s="7" t="s">
        <v>674</v>
      </c>
      <c r="C680" s="8">
        <v>277047</v>
      </c>
      <c r="D680" s="8">
        <v>283098</v>
      </c>
      <c r="E680" s="8">
        <v>335560</v>
      </c>
      <c r="F680" s="26">
        <f t="shared" si="7"/>
        <v>348982.4</v>
      </c>
    </row>
    <row r="681" spans="1:6" ht="16.8">
      <c r="A681" s="6" t="s">
        <v>1237</v>
      </c>
      <c r="B681" s="7" t="s">
        <v>674</v>
      </c>
      <c r="C681" s="7" t="s">
        <v>680</v>
      </c>
      <c r="D681" s="8">
        <v>103243</v>
      </c>
      <c r="E681" s="8">
        <v>122370</v>
      </c>
      <c r="F681" s="26">
        <f t="shared" si="7"/>
        <v>127264.8</v>
      </c>
    </row>
    <row r="682" spans="1:6" ht="16.8">
      <c r="A682" s="6" t="s">
        <v>1238</v>
      </c>
      <c r="B682" s="7" t="s">
        <v>674</v>
      </c>
      <c r="C682" s="7" t="s">
        <v>680</v>
      </c>
      <c r="D682" s="8">
        <v>117182</v>
      </c>
      <c r="E682" s="8">
        <v>138900</v>
      </c>
      <c r="F682" s="26">
        <f t="shared" si="7"/>
        <v>144456</v>
      </c>
    </row>
    <row r="683" spans="1:6" ht="16.8">
      <c r="A683" s="6" t="s">
        <v>1239</v>
      </c>
      <c r="B683" s="7" t="s">
        <v>674</v>
      </c>
      <c r="C683" s="7" t="s">
        <v>680</v>
      </c>
      <c r="D683" s="8">
        <v>100293</v>
      </c>
      <c r="E683" s="8">
        <v>118880</v>
      </c>
      <c r="F683" s="26">
        <f t="shared" si="7"/>
        <v>123635.2</v>
      </c>
    </row>
    <row r="684" spans="1:6" ht="16.8">
      <c r="A684" s="6" t="s">
        <v>1240</v>
      </c>
      <c r="B684" s="7" t="s">
        <v>674</v>
      </c>
      <c r="C684" s="8">
        <v>53582</v>
      </c>
      <c r="D684" s="8">
        <v>104087</v>
      </c>
      <c r="E684" s="8">
        <v>123380</v>
      </c>
      <c r="F684" s="26">
        <f t="shared" si="7"/>
        <v>128315.20000000001</v>
      </c>
    </row>
    <row r="685" spans="1:6" ht="16.8">
      <c r="A685" s="6" t="s">
        <v>1241</v>
      </c>
      <c r="B685" s="7" t="s">
        <v>674</v>
      </c>
      <c r="C685" s="7" t="s">
        <v>680</v>
      </c>
      <c r="D685" s="8">
        <v>121240</v>
      </c>
      <c r="E685" s="8">
        <v>143710</v>
      </c>
      <c r="F685" s="26">
        <f t="shared" si="7"/>
        <v>149458.4</v>
      </c>
    </row>
    <row r="686" spans="1:6" ht="16.8">
      <c r="A686" s="6" t="s">
        <v>1242</v>
      </c>
      <c r="B686" s="7" t="s">
        <v>674</v>
      </c>
      <c r="C686" s="8">
        <v>170936</v>
      </c>
      <c r="D686" s="8">
        <v>255619</v>
      </c>
      <c r="E686" s="8">
        <v>302990</v>
      </c>
      <c r="F686" s="26">
        <f t="shared" si="7"/>
        <v>315109.60000000003</v>
      </c>
    </row>
    <row r="687" spans="1:6" ht="16.8">
      <c r="A687" s="6" t="s">
        <v>1243</v>
      </c>
      <c r="B687" s="7" t="s">
        <v>674</v>
      </c>
      <c r="C687" s="7" t="s">
        <v>680</v>
      </c>
      <c r="D687" s="8">
        <v>127391</v>
      </c>
      <c r="E687" s="8">
        <v>151000</v>
      </c>
      <c r="F687" s="26">
        <f t="shared" si="7"/>
        <v>157040</v>
      </c>
    </row>
    <row r="688" spans="1:6" ht="16.8">
      <c r="A688" s="6" t="s">
        <v>1244</v>
      </c>
      <c r="B688" s="7" t="s">
        <v>674</v>
      </c>
      <c r="C688" s="7" t="s">
        <v>680</v>
      </c>
      <c r="D688" s="8">
        <v>102847</v>
      </c>
      <c r="E688" s="8">
        <v>121910</v>
      </c>
      <c r="F688" s="26">
        <f t="shared" si="7"/>
        <v>126786.40000000001</v>
      </c>
    </row>
    <row r="689" spans="1:6" ht="16.8">
      <c r="A689" s="6" t="s">
        <v>1245</v>
      </c>
      <c r="B689" s="7" t="s">
        <v>674</v>
      </c>
      <c r="C689" s="7" t="s">
        <v>680</v>
      </c>
      <c r="D689" s="8">
        <v>200528</v>
      </c>
      <c r="E689" s="8">
        <v>237690</v>
      </c>
      <c r="F689" s="26">
        <f t="shared" si="7"/>
        <v>247197.6</v>
      </c>
    </row>
    <row r="690" spans="1:6" ht="16.8">
      <c r="A690" s="6" t="s">
        <v>1246</v>
      </c>
      <c r="B690" s="7" t="s">
        <v>674</v>
      </c>
      <c r="C690" s="8">
        <v>68901</v>
      </c>
      <c r="D690" s="8">
        <v>148133</v>
      </c>
      <c r="E690" s="8">
        <v>175580</v>
      </c>
      <c r="F690" s="26">
        <f t="shared" si="7"/>
        <v>182603.2</v>
      </c>
    </row>
    <row r="691" spans="1:6" ht="16.8">
      <c r="A691" s="6" t="s">
        <v>1247</v>
      </c>
      <c r="B691" s="7" t="s">
        <v>674</v>
      </c>
      <c r="C691" s="8">
        <v>104295</v>
      </c>
      <c r="D691" s="8">
        <v>198859</v>
      </c>
      <c r="E691" s="8">
        <v>235710</v>
      </c>
      <c r="F691" s="26">
        <f t="shared" si="7"/>
        <v>245138.4</v>
      </c>
    </row>
    <row r="692" spans="1:6" ht="16.8">
      <c r="A692" s="6" t="s">
        <v>1248</v>
      </c>
      <c r="B692" s="7" t="s">
        <v>674</v>
      </c>
      <c r="C692" s="8">
        <v>65958</v>
      </c>
      <c r="D692" s="8">
        <v>100379</v>
      </c>
      <c r="E692" s="8">
        <v>118980</v>
      </c>
      <c r="F692" s="26">
        <f t="shared" si="7"/>
        <v>123739.2</v>
      </c>
    </row>
    <row r="693" spans="1:6" ht="16.8">
      <c r="A693" s="6" t="s">
        <v>1249</v>
      </c>
      <c r="B693" s="7" t="s">
        <v>674</v>
      </c>
      <c r="C693" s="8">
        <v>36188</v>
      </c>
      <c r="D693" s="8">
        <v>65198</v>
      </c>
      <c r="E693" s="8">
        <v>77280</v>
      </c>
      <c r="F693" s="26">
        <f t="shared" si="7"/>
        <v>80371.199999999997</v>
      </c>
    </row>
    <row r="694" spans="1:6" ht="16.8">
      <c r="A694" s="6" t="s">
        <v>1250</v>
      </c>
      <c r="B694" s="7" t="s">
        <v>674</v>
      </c>
      <c r="C694" s="7" t="s">
        <v>680</v>
      </c>
      <c r="D694" s="8">
        <v>81339</v>
      </c>
      <c r="E694" s="8">
        <v>96410</v>
      </c>
      <c r="F694" s="26">
        <f t="shared" si="7"/>
        <v>100266.40000000001</v>
      </c>
    </row>
    <row r="695" spans="1:6" ht="16.8">
      <c r="A695" s="6" t="s">
        <v>1251</v>
      </c>
      <c r="B695" s="7" t="s">
        <v>674</v>
      </c>
      <c r="C695" s="8">
        <v>91527</v>
      </c>
      <c r="D695" s="8">
        <v>203461</v>
      </c>
      <c r="E695" s="8">
        <v>241160</v>
      </c>
      <c r="F695" s="26">
        <f t="shared" si="7"/>
        <v>250806.39999999999</v>
      </c>
    </row>
    <row r="696" spans="1:6" ht="16.8">
      <c r="A696" s="6" t="s">
        <v>1252</v>
      </c>
      <c r="B696" s="7" t="s">
        <v>674</v>
      </c>
      <c r="C696" s="8">
        <v>123048</v>
      </c>
      <c r="D696" s="8">
        <v>265571</v>
      </c>
      <c r="E696" s="8">
        <v>314780</v>
      </c>
      <c r="F696" s="26">
        <f t="shared" si="7"/>
        <v>327371.2</v>
      </c>
    </row>
    <row r="697" spans="1:6" ht="16.8">
      <c r="A697" s="6" t="s">
        <v>1253</v>
      </c>
      <c r="B697" s="7" t="s">
        <v>674</v>
      </c>
      <c r="C697" s="8">
        <v>68566</v>
      </c>
      <c r="D697" s="8">
        <v>104004</v>
      </c>
      <c r="E697" s="8">
        <v>123280</v>
      </c>
      <c r="F697" s="26">
        <f t="shared" si="7"/>
        <v>128211.20000000001</v>
      </c>
    </row>
    <row r="698" spans="1:6" ht="16.8">
      <c r="A698" s="6" t="s">
        <v>1254</v>
      </c>
      <c r="B698" s="7" t="s">
        <v>674</v>
      </c>
      <c r="C698" s="8">
        <v>103611</v>
      </c>
      <c r="D698" s="8">
        <v>149408</v>
      </c>
      <c r="E698" s="8">
        <v>177090</v>
      </c>
      <c r="F698" s="26">
        <f t="shared" si="7"/>
        <v>184173.6</v>
      </c>
    </row>
    <row r="699" spans="1:6" ht="16.8">
      <c r="A699" s="6" t="s">
        <v>1255</v>
      </c>
      <c r="B699" s="7" t="s">
        <v>674</v>
      </c>
      <c r="C699" s="7" t="s">
        <v>680</v>
      </c>
      <c r="D699" s="8">
        <v>124095</v>
      </c>
      <c r="E699" s="8">
        <v>147090</v>
      </c>
      <c r="F699" s="26">
        <f t="shared" si="7"/>
        <v>152973.6</v>
      </c>
    </row>
    <row r="700" spans="1:6" ht="16.8">
      <c r="A700" s="6" t="s">
        <v>1256</v>
      </c>
      <c r="B700" s="7" t="s">
        <v>674</v>
      </c>
      <c r="C700" s="7" t="s">
        <v>680</v>
      </c>
      <c r="D700" s="8">
        <v>136457</v>
      </c>
      <c r="E700" s="8">
        <v>161740</v>
      </c>
      <c r="F700" s="26">
        <f t="shared" si="7"/>
        <v>168209.6</v>
      </c>
    </row>
    <row r="701" spans="1:6" ht="16.8">
      <c r="A701" s="6" t="s">
        <v>1257</v>
      </c>
      <c r="B701" s="7" t="s">
        <v>674</v>
      </c>
      <c r="C701" s="7" t="s">
        <v>680</v>
      </c>
      <c r="D701" s="8">
        <v>108957</v>
      </c>
      <c r="E701" s="8">
        <v>129150</v>
      </c>
      <c r="F701" s="26">
        <f t="shared" si="7"/>
        <v>134316</v>
      </c>
    </row>
    <row r="702" spans="1:6" ht="16.8">
      <c r="A702" s="6" t="s">
        <v>1258</v>
      </c>
      <c r="B702" s="7" t="s">
        <v>674</v>
      </c>
      <c r="C702" s="7" t="s">
        <v>680</v>
      </c>
      <c r="D702" s="8">
        <v>273268</v>
      </c>
      <c r="E702" s="8">
        <v>323910</v>
      </c>
      <c r="F702" s="26">
        <f t="shared" si="7"/>
        <v>336866.4</v>
      </c>
    </row>
    <row r="703" spans="1:6" ht="16.8">
      <c r="A703" s="6" t="s">
        <v>1119</v>
      </c>
      <c r="B703" s="7" t="s">
        <v>674</v>
      </c>
      <c r="C703" s="8">
        <v>64097</v>
      </c>
      <c r="D703" s="8">
        <v>140339</v>
      </c>
      <c r="E703" s="8">
        <v>166340</v>
      </c>
      <c r="F703" s="26">
        <f t="shared" si="7"/>
        <v>172993.6</v>
      </c>
    </row>
    <row r="704" spans="1:6" ht="16.8">
      <c r="A704" s="9" t="s">
        <v>1259</v>
      </c>
      <c r="B704" s="10" t="s">
        <v>672</v>
      </c>
      <c r="C704" s="11">
        <v>2104536</v>
      </c>
      <c r="D704" s="11">
        <v>3206531</v>
      </c>
      <c r="E704" s="11">
        <v>3670000</v>
      </c>
      <c r="F704" s="26">
        <f t="shared" si="7"/>
        <v>3816800</v>
      </c>
    </row>
    <row r="705" spans="1:6" ht="16.8">
      <c r="A705" s="6" t="s">
        <v>1260</v>
      </c>
      <c r="B705" s="7" t="s">
        <v>674</v>
      </c>
      <c r="C705" s="7" t="s">
        <v>680</v>
      </c>
      <c r="D705" s="8">
        <v>179805</v>
      </c>
      <c r="E705" s="8">
        <v>205790</v>
      </c>
      <c r="F705" s="26">
        <f t="shared" si="7"/>
        <v>214021.6</v>
      </c>
    </row>
    <row r="706" spans="1:6" ht="16.8">
      <c r="A706" s="6" t="s">
        <v>1066</v>
      </c>
      <c r="B706" s="7" t="s">
        <v>674</v>
      </c>
      <c r="C706" s="8">
        <v>121652</v>
      </c>
      <c r="D706" s="8">
        <v>189834</v>
      </c>
      <c r="E706" s="8">
        <v>217270</v>
      </c>
      <c r="F706" s="26">
        <f t="shared" si="7"/>
        <v>225960.80000000002</v>
      </c>
    </row>
    <row r="707" spans="1:6" ht="16.8">
      <c r="A707" s="6" t="s">
        <v>1261</v>
      </c>
      <c r="B707" s="7" t="s">
        <v>674</v>
      </c>
      <c r="C707" s="8">
        <v>95218</v>
      </c>
      <c r="D707" s="8">
        <v>179550</v>
      </c>
      <c r="E707" s="8">
        <v>205500</v>
      </c>
      <c r="F707" s="26">
        <f t="shared" si="7"/>
        <v>213720</v>
      </c>
    </row>
    <row r="708" spans="1:6" ht="16.8">
      <c r="A708" s="6" t="s">
        <v>1262</v>
      </c>
      <c r="B708" s="7" t="s">
        <v>674</v>
      </c>
      <c r="C708" s="7" t="s">
        <v>680</v>
      </c>
      <c r="D708" s="8">
        <v>88301</v>
      </c>
      <c r="E708" s="8">
        <v>101060</v>
      </c>
      <c r="F708" s="26">
        <f t="shared" si="7"/>
        <v>105102.40000000001</v>
      </c>
    </row>
    <row r="709" spans="1:6" ht="16.8">
      <c r="A709" s="6" t="s">
        <v>1263</v>
      </c>
      <c r="B709" s="7" t="s">
        <v>674</v>
      </c>
      <c r="C709" s="7" t="s">
        <v>680</v>
      </c>
      <c r="D709" s="8">
        <v>437217</v>
      </c>
      <c r="E709" s="8">
        <v>500410</v>
      </c>
      <c r="F709" s="26">
        <f t="shared" si="7"/>
        <v>520426.4</v>
      </c>
    </row>
    <row r="710" spans="1:6" ht="16.8">
      <c r="A710" s="6" t="s">
        <v>1264</v>
      </c>
      <c r="B710" s="7" t="s">
        <v>674</v>
      </c>
      <c r="C710" s="8">
        <v>237408</v>
      </c>
      <c r="D710" s="8">
        <v>311392</v>
      </c>
      <c r="E710" s="8">
        <v>356400</v>
      </c>
      <c r="F710" s="26">
        <f t="shared" si="7"/>
        <v>370656</v>
      </c>
    </row>
    <row r="711" spans="1:6" ht="16.8">
      <c r="A711" s="6" t="s">
        <v>1265</v>
      </c>
      <c r="B711" s="7" t="s">
        <v>674</v>
      </c>
      <c r="C711" s="8">
        <v>113500</v>
      </c>
      <c r="D711" s="8">
        <v>167619</v>
      </c>
      <c r="E711" s="8">
        <v>191850</v>
      </c>
      <c r="F711" s="26">
        <f t="shared" si="7"/>
        <v>199524</v>
      </c>
    </row>
    <row r="712" spans="1:6" ht="16.8">
      <c r="A712" s="6" t="s">
        <v>1266</v>
      </c>
      <c r="B712" s="7" t="s">
        <v>674</v>
      </c>
      <c r="C712" s="7" t="s">
        <v>680</v>
      </c>
      <c r="D712" s="8">
        <v>124268</v>
      </c>
      <c r="E712" s="8">
        <v>142230</v>
      </c>
      <c r="F712" s="26">
        <f t="shared" si="7"/>
        <v>147919.20000000001</v>
      </c>
    </row>
    <row r="713" spans="1:6" ht="16.8">
      <c r="A713" s="6" t="s">
        <v>1267</v>
      </c>
      <c r="B713" s="7" t="s">
        <v>674</v>
      </c>
      <c r="C713" s="8">
        <v>94707</v>
      </c>
      <c r="D713" s="8">
        <v>142316</v>
      </c>
      <c r="E713" s="8">
        <v>162890</v>
      </c>
      <c r="F713" s="26">
        <f t="shared" si="7"/>
        <v>169405.6</v>
      </c>
    </row>
    <row r="714" spans="1:6" ht="16.8">
      <c r="A714" s="6" t="s">
        <v>1268</v>
      </c>
      <c r="B714" s="7" t="s">
        <v>674</v>
      </c>
      <c r="C714" s="8">
        <v>47108</v>
      </c>
      <c r="D714" s="8">
        <v>105173</v>
      </c>
      <c r="E714" s="8">
        <v>120370</v>
      </c>
      <c r="F714" s="26">
        <f t="shared" si="7"/>
        <v>125184.8</v>
      </c>
    </row>
    <row r="715" spans="1:6" ht="16.8">
      <c r="A715" s="6" t="s">
        <v>1269</v>
      </c>
      <c r="B715" s="7" t="s">
        <v>674</v>
      </c>
      <c r="C715" s="8">
        <v>187397</v>
      </c>
      <c r="D715" s="8">
        <v>300520</v>
      </c>
      <c r="E715" s="8">
        <v>343960</v>
      </c>
      <c r="F715" s="26">
        <f t="shared" si="7"/>
        <v>357718.4</v>
      </c>
    </row>
    <row r="716" spans="1:6" ht="16.8">
      <c r="A716" s="6" t="s">
        <v>1270</v>
      </c>
      <c r="B716" s="7" t="s">
        <v>674</v>
      </c>
      <c r="C716" s="7" t="s">
        <v>680</v>
      </c>
      <c r="D716" s="8">
        <v>96388</v>
      </c>
      <c r="E716" s="8">
        <v>110320</v>
      </c>
      <c r="F716" s="26">
        <f t="shared" si="7"/>
        <v>114732.8</v>
      </c>
    </row>
    <row r="717" spans="1:6" ht="16.8">
      <c r="A717" s="6" t="s">
        <v>1271</v>
      </c>
      <c r="B717" s="7" t="s">
        <v>674</v>
      </c>
      <c r="C717" s="7" t="s">
        <v>680</v>
      </c>
      <c r="D717" s="8">
        <v>190114</v>
      </c>
      <c r="E717" s="8">
        <v>217590</v>
      </c>
      <c r="F717" s="26">
        <f t="shared" si="7"/>
        <v>226293.6</v>
      </c>
    </row>
    <row r="718" spans="1:6" ht="16.8">
      <c r="A718" s="6" t="s">
        <v>1272</v>
      </c>
      <c r="B718" s="7" t="s">
        <v>674</v>
      </c>
      <c r="C718" s="8">
        <v>141082</v>
      </c>
      <c r="D718" s="8">
        <v>197276</v>
      </c>
      <c r="E718" s="8">
        <v>225790</v>
      </c>
      <c r="F718" s="26">
        <f t="shared" si="7"/>
        <v>234821.6</v>
      </c>
    </row>
    <row r="719" spans="1:6" ht="16.8">
      <c r="A719" s="6" t="s">
        <v>1273</v>
      </c>
      <c r="B719" s="7" t="s">
        <v>674</v>
      </c>
      <c r="C719" s="7" t="s">
        <v>680</v>
      </c>
      <c r="D719" s="8">
        <v>131778</v>
      </c>
      <c r="E719" s="8">
        <v>150830</v>
      </c>
      <c r="F719" s="26">
        <f t="shared" si="7"/>
        <v>156863.20000000001</v>
      </c>
    </row>
    <row r="720" spans="1:6" ht="16.8">
      <c r="A720" s="6" t="s">
        <v>1274</v>
      </c>
      <c r="B720" s="7" t="s">
        <v>674</v>
      </c>
      <c r="C720" s="7" t="s">
        <v>680</v>
      </c>
      <c r="D720" s="8">
        <v>205119</v>
      </c>
      <c r="E720" s="8">
        <v>234770</v>
      </c>
      <c r="F720" s="26">
        <f t="shared" si="7"/>
        <v>244160.80000000002</v>
      </c>
    </row>
    <row r="721" spans="1:6" ht="16.8">
      <c r="A721" s="6" t="s">
        <v>1275</v>
      </c>
      <c r="B721" s="7" t="s">
        <v>674</v>
      </c>
      <c r="C721" s="8">
        <v>102336</v>
      </c>
      <c r="D721" s="8">
        <v>159861</v>
      </c>
      <c r="E721" s="8">
        <v>182970</v>
      </c>
      <c r="F721" s="26">
        <f t="shared" si="7"/>
        <v>190288.80000000002</v>
      </c>
    </row>
    <row r="722" spans="1:6" ht="16.8">
      <c r="A722" s="9" t="s">
        <v>1276</v>
      </c>
      <c r="B722" s="10" t="s">
        <v>672</v>
      </c>
      <c r="C722" s="11">
        <v>3187844</v>
      </c>
      <c r="D722" s="11">
        <v>5198716</v>
      </c>
      <c r="E722" s="11">
        <v>6162100</v>
      </c>
      <c r="F722" s="26">
        <f t="shared" si="7"/>
        <v>6408584</v>
      </c>
    </row>
    <row r="723" spans="1:6" ht="16.8">
      <c r="A723" s="6" t="s">
        <v>1277</v>
      </c>
      <c r="B723" s="7" t="s">
        <v>674</v>
      </c>
      <c r="C723" s="8">
        <v>134420</v>
      </c>
      <c r="D723" s="8">
        <v>282410</v>
      </c>
      <c r="E723" s="8">
        <v>334740</v>
      </c>
      <c r="F723" s="26">
        <f t="shared" si="7"/>
        <v>348129.60000000003</v>
      </c>
    </row>
    <row r="724" spans="1:6" ht="16.8">
      <c r="A724" s="6" t="s">
        <v>1278</v>
      </c>
      <c r="B724" s="7" t="s">
        <v>674</v>
      </c>
      <c r="C724" s="7" t="s">
        <v>680</v>
      </c>
      <c r="D724" s="8">
        <v>166324</v>
      </c>
      <c r="E724" s="8">
        <v>197150</v>
      </c>
      <c r="F724" s="26">
        <f t="shared" si="7"/>
        <v>205036</v>
      </c>
    </row>
    <row r="725" spans="1:6" ht="16.8">
      <c r="A725" s="6" t="s">
        <v>1279</v>
      </c>
      <c r="B725" s="7" t="s">
        <v>674</v>
      </c>
      <c r="C725" s="7" t="s">
        <v>680</v>
      </c>
      <c r="D725" s="8">
        <v>249232</v>
      </c>
      <c r="E725" s="8">
        <v>295420</v>
      </c>
      <c r="F725" s="26">
        <f t="shared" si="7"/>
        <v>307236.8</v>
      </c>
    </row>
    <row r="726" spans="1:6" ht="16.8">
      <c r="A726" s="6" t="s">
        <v>1280</v>
      </c>
      <c r="B726" s="7" t="s">
        <v>674</v>
      </c>
      <c r="C726" s="8">
        <v>102169</v>
      </c>
      <c r="D726" s="8">
        <v>161103</v>
      </c>
      <c r="E726" s="8">
        <v>190960</v>
      </c>
      <c r="F726" s="26">
        <f t="shared" si="7"/>
        <v>198598.39999999999</v>
      </c>
    </row>
    <row r="727" spans="1:6" ht="16.8">
      <c r="A727" s="6" t="s">
        <v>1281</v>
      </c>
      <c r="B727" s="7" t="s">
        <v>674</v>
      </c>
      <c r="C727" s="7" t="s">
        <v>680</v>
      </c>
      <c r="D727" s="8">
        <v>217924</v>
      </c>
      <c r="E727" s="8">
        <v>258310</v>
      </c>
      <c r="F727" s="26">
        <f t="shared" ref="F727:F790" si="8">E727*(1+0.04)</f>
        <v>268642.40000000002</v>
      </c>
    </row>
    <row r="728" spans="1:6" ht="16.8">
      <c r="A728" s="6" t="s">
        <v>1282</v>
      </c>
      <c r="B728" s="7" t="s">
        <v>674</v>
      </c>
      <c r="C728" s="8">
        <v>166788</v>
      </c>
      <c r="D728" s="8">
        <v>219787</v>
      </c>
      <c r="E728" s="8">
        <v>260520</v>
      </c>
      <c r="F728" s="26">
        <f t="shared" si="8"/>
        <v>270940.79999999999</v>
      </c>
    </row>
    <row r="729" spans="1:6" ht="16.8">
      <c r="A729" s="6" t="s">
        <v>1283</v>
      </c>
      <c r="B729" s="7" t="s">
        <v>674</v>
      </c>
      <c r="C729" s="8">
        <v>76124</v>
      </c>
      <c r="D729" s="8">
        <v>214983</v>
      </c>
      <c r="E729" s="8">
        <v>254820</v>
      </c>
      <c r="F729" s="26">
        <f t="shared" si="8"/>
        <v>265012.8</v>
      </c>
    </row>
    <row r="730" spans="1:6" ht="16.8">
      <c r="A730" s="6" t="s">
        <v>1284</v>
      </c>
      <c r="B730" s="7" t="s">
        <v>674</v>
      </c>
      <c r="C730" s="8">
        <v>95889</v>
      </c>
      <c r="D730" s="8">
        <v>249467</v>
      </c>
      <c r="E730" s="8">
        <v>295690</v>
      </c>
      <c r="F730" s="26">
        <f t="shared" si="8"/>
        <v>307517.60000000003</v>
      </c>
    </row>
    <row r="731" spans="1:6" ht="16.8">
      <c r="A731" s="6" t="s">
        <v>1285</v>
      </c>
      <c r="B731" s="7" t="s">
        <v>674</v>
      </c>
      <c r="C731" s="7" t="s">
        <v>680</v>
      </c>
      <c r="D731" s="8">
        <v>190194</v>
      </c>
      <c r="E731" s="8">
        <v>225440</v>
      </c>
      <c r="F731" s="26">
        <f t="shared" si="8"/>
        <v>234457.60000000001</v>
      </c>
    </row>
    <row r="732" spans="1:6" ht="16.8">
      <c r="A732" s="6" t="s">
        <v>1286</v>
      </c>
      <c r="B732" s="7" t="s">
        <v>674</v>
      </c>
      <c r="C732" s="8">
        <v>154923</v>
      </c>
      <c r="D732" s="8">
        <v>201057</v>
      </c>
      <c r="E732" s="8">
        <v>238310</v>
      </c>
      <c r="F732" s="26">
        <f t="shared" si="8"/>
        <v>247842.4</v>
      </c>
    </row>
    <row r="733" spans="1:6" ht="16.8">
      <c r="A733" s="6" t="s">
        <v>1287</v>
      </c>
      <c r="B733" s="7" t="s">
        <v>674</v>
      </c>
      <c r="C733" s="7" t="s">
        <v>680</v>
      </c>
      <c r="D733" s="8">
        <v>249939</v>
      </c>
      <c r="E733" s="8">
        <v>296250</v>
      </c>
      <c r="F733" s="26">
        <f t="shared" si="8"/>
        <v>308100</v>
      </c>
    </row>
    <row r="734" spans="1:6" ht="16.8">
      <c r="A734" s="6" t="s">
        <v>1288</v>
      </c>
      <c r="B734" s="7" t="s">
        <v>674</v>
      </c>
      <c r="C734" s="8">
        <v>159461</v>
      </c>
      <c r="D734" s="8">
        <v>233813</v>
      </c>
      <c r="E734" s="8">
        <v>277140</v>
      </c>
      <c r="F734" s="26">
        <f t="shared" si="8"/>
        <v>288225.60000000003</v>
      </c>
    </row>
    <row r="735" spans="1:6" ht="16.8">
      <c r="A735" s="6" t="s">
        <v>1289</v>
      </c>
      <c r="B735" s="7" t="s">
        <v>674</v>
      </c>
      <c r="C735" s="8">
        <v>125385</v>
      </c>
      <c r="D735" s="8">
        <v>188930</v>
      </c>
      <c r="E735" s="8">
        <v>223940</v>
      </c>
      <c r="F735" s="26">
        <f t="shared" si="8"/>
        <v>232897.6</v>
      </c>
    </row>
    <row r="736" spans="1:6" ht="16.8">
      <c r="A736" s="6" t="s">
        <v>1290</v>
      </c>
      <c r="B736" s="7" t="s">
        <v>674</v>
      </c>
      <c r="C736" s="8">
        <v>207095</v>
      </c>
      <c r="D736" s="8">
        <v>292924</v>
      </c>
      <c r="E736" s="8">
        <v>347200</v>
      </c>
      <c r="F736" s="26">
        <f t="shared" si="8"/>
        <v>361088</v>
      </c>
    </row>
    <row r="737" spans="1:6" ht="16.8">
      <c r="A737" s="6" t="s">
        <v>1291</v>
      </c>
      <c r="B737" s="7" t="s">
        <v>674</v>
      </c>
      <c r="C737" s="8">
        <v>263017</v>
      </c>
      <c r="D737" s="8">
        <v>462350</v>
      </c>
      <c r="E737" s="8">
        <v>548030</v>
      </c>
      <c r="F737" s="26">
        <f t="shared" si="8"/>
        <v>569951.20000000007</v>
      </c>
    </row>
    <row r="738" spans="1:6" ht="16.8">
      <c r="A738" s="6" t="s">
        <v>1292</v>
      </c>
      <c r="B738" s="7" t="s">
        <v>674</v>
      </c>
      <c r="C738" s="8">
        <v>190751</v>
      </c>
      <c r="D738" s="8">
        <v>283294</v>
      </c>
      <c r="E738" s="8">
        <v>335790</v>
      </c>
      <c r="F738" s="26">
        <f t="shared" si="8"/>
        <v>349221.60000000003</v>
      </c>
    </row>
    <row r="739" spans="1:6" ht="16.8">
      <c r="A739" s="6" t="s">
        <v>1293</v>
      </c>
      <c r="B739" s="7" t="s">
        <v>674</v>
      </c>
      <c r="C739" s="7" t="s">
        <v>680</v>
      </c>
      <c r="D739" s="8">
        <v>75282</v>
      </c>
      <c r="E739" s="8">
        <v>89230</v>
      </c>
      <c r="F739" s="26">
        <f t="shared" si="8"/>
        <v>92799.2</v>
      </c>
    </row>
    <row r="740" spans="1:6" ht="16.8">
      <c r="A740" s="6" t="s">
        <v>1294</v>
      </c>
      <c r="B740" s="7" t="s">
        <v>674</v>
      </c>
      <c r="C740" s="7" t="s">
        <v>680</v>
      </c>
      <c r="D740" s="8">
        <v>222285</v>
      </c>
      <c r="E740" s="8">
        <v>263480</v>
      </c>
      <c r="F740" s="26">
        <f t="shared" si="8"/>
        <v>274019.20000000001</v>
      </c>
    </row>
    <row r="741" spans="1:6" ht="16.8">
      <c r="A741" s="6" t="s">
        <v>1295</v>
      </c>
      <c r="B741" s="7" t="s">
        <v>674</v>
      </c>
      <c r="C741" s="7" t="s">
        <v>680</v>
      </c>
      <c r="D741" s="8">
        <v>100388</v>
      </c>
      <c r="E741" s="8">
        <v>118990</v>
      </c>
      <c r="F741" s="26">
        <f t="shared" si="8"/>
        <v>123749.6</v>
      </c>
    </row>
    <row r="742" spans="1:6" ht="16.8">
      <c r="A742" s="6" t="s">
        <v>1296</v>
      </c>
      <c r="B742" s="7" t="s">
        <v>674</v>
      </c>
      <c r="C742" s="7" t="s">
        <v>680</v>
      </c>
      <c r="D742" s="8">
        <v>152833</v>
      </c>
      <c r="E742" s="8">
        <v>181150</v>
      </c>
      <c r="F742" s="26">
        <f t="shared" si="8"/>
        <v>188396</v>
      </c>
    </row>
    <row r="743" spans="1:6" ht="16.8">
      <c r="A743" s="6" t="s">
        <v>1297</v>
      </c>
      <c r="B743" s="7" t="s">
        <v>674</v>
      </c>
      <c r="C743" s="8">
        <v>85334</v>
      </c>
      <c r="D743" s="8">
        <v>125331</v>
      </c>
      <c r="E743" s="8">
        <v>148560</v>
      </c>
      <c r="F743" s="26">
        <f t="shared" si="8"/>
        <v>154502.39999999999</v>
      </c>
    </row>
    <row r="744" spans="1:6" ht="16.8">
      <c r="A744" s="6" t="s">
        <v>1298</v>
      </c>
      <c r="B744" s="7" t="s">
        <v>674</v>
      </c>
      <c r="C744" s="8">
        <v>440399</v>
      </c>
      <c r="D744" s="8">
        <v>538558</v>
      </c>
      <c r="E744" s="8">
        <v>638360</v>
      </c>
      <c r="F744" s="26">
        <f t="shared" si="8"/>
        <v>663894.4</v>
      </c>
    </row>
    <row r="745" spans="1:6" ht="16.8">
      <c r="A745" s="6" t="s">
        <v>1299</v>
      </c>
      <c r="B745" s="7" t="s">
        <v>674</v>
      </c>
      <c r="C745" s="7" t="s">
        <v>680</v>
      </c>
      <c r="D745" s="8">
        <v>120308</v>
      </c>
      <c r="E745" s="8">
        <v>142600</v>
      </c>
      <c r="F745" s="26">
        <f t="shared" si="8"/>
        <v>148304</v>
      </c>
    </row>
    <row r="746" spans="1:6" ht="16.8">
      <c r="A746" s="9" t="s">
        <v>1300</v>
      </c>
      <c r="B746" s="10" t="s">
        <v>672</v>
      </c>
      <c r="C746" s="11">
        <v>2418585</v>
      </c>
      <c r="D746" s="11">
        <v>3702676</v>
      </c>
      <c r="E746" s="11">
        <v>4301900</v>
      </c>
      <c r="F746" s="26">
        <f t="shared" si="8"/>
        <v>4473976</v>
      </c>
    </row>
    <row r="747" spans="1:6" ht="16.8">
      <c r="A747" s="6" t="s">
        <v>1301</v>
      </c>
      <c r="B747" s="7" t="s">
        <v>674</v>
      </c>
      <c r="C747" s="8">
        <v>54239</v>
      </c>
      <c r="D747" s="8">
        <v>104274</v>
      </c>
      <c r="E747" s="8">
        <v>121150</v>
      </c>
      <c r="F747" s="26">
        <f t="shared" si="8"/>
        <v>125996</v>
      </c>
    </row>
    <row r="748" spans="1:6" ht="16.8">
      <c r="A748" s="6" t="s">
        <v>1302</v>
      </c>
      <c r="B748" s="7" t="s">
        <v>674</v>
      </c>
      <c r="C748" s="8">
        <v>114067</v>
      </c>
      <c r="D748" s="8">
        <v>174302</v>
      </c>
      <c r="E748" s="8">
        <v>202510</v>
      </c>
      <c r="F748" s="26">
        <f t="shared" si="8"/>
        <v>210610.4</v>
      </c>
    </row>
    <row r="749" spans="1:6" ht="16.8">
      <c r="A749" s="6" t="s">
        <v>1303</v>
      </c>
      <c r="B749" s="7" t="s">
        <v>674</v>
      </c>
      <c r="C749" s="7" t="s">
        <v>680</v>
      </c>
      <c r="D749" s="8">
        <v>193443</v>
      </c>
      <c r="E749" s="8">
        <v>224750</v>
      </c>
      <c r="F749" s="26">
        <f t="shared" si="8"/>
        <v>233740</v>
      </c>
    </row>
    <row r="750" spans="1:6" ht="16.8">
      <c r="A750" s="6" t="s">
        <v>1304</v>
      </c>
      <c r="B750" s="7" t="s">
        <v>674</v>
      </c>
      <c r="C750" s="8">
        <v>147915</v>
      </c>
      <c r="D750" s="8">
        <v>249051</v>
      </c>
      <c r="E750" s="8">
        <v>289360</v>
      </c>
      <c r="F750" s="26">
        <f t="shared" si="8"/>
        <v>300934.40000000002</v>
      </c>
    </row>
    <row r="751" spans="1:6" ht="16.8">
      <c r="A751" s="6" t="s">
        <v>1305</v>
      </c>
      <c r="B751" s="7" t="s">
        <v>674</v>
      </c>
      <c r="C751" s="8">
        <v>106666</v>
      </c>
      <c r="D751" s="8">
        <v>182118</v>
      </c>
      <c r="E751" s="8">
        <v>211590</v>
      </c>
      <c r="F751" s="26">
        <f t="shared" si="8"/>
        <v>220053.6</v>
      </c>
    </row>
    <row r="752" spans="1:6" ht="16.8">
      <c r="A752" s="6" t="s">
        <v>1306</v>
      </c>
      <c r="B752" s="7" t="s">
        <v>674</v>
      </c>
      <c r="C752" s="7" t="s">
        <v>680</v>
      </c>
      <c r="D752" s="8">
        <v>95400</v>
      </c>
      <c r="E752" s="8">
        <v>110840</v>
      </c>
      <c r="F752" s="26">
        <f t="shared" si="8"/>
        <v>115273.60000000001</v>
      </c>
    </row>
    <row r="753" spans="1:6" ht="16.8">
      <c r="A753" s="6" t="s">
        <v>1307</v>
      </c>
      <c r="B753" s="7" t="s">
        <v>674</v>
      </c>
      <c r="C753" s="8">
        <v>142996</v>
      </c>
      <c r="D753" s="8">
        <v>231569</v>
      </c>
      <c r="E753" s="8">
        <v>269050</v>
      </c>
      <c r="F753" s="26">
        <f t="shared" si="8"/>
        <v>279812</v>
      </c>
    </row>
    <row r="754" spans="1:6" ht="16.8">
      <c r="A754" s="6" t="s">
        <v>1308</v>
      </c>
      <c r="B754" s="7" t="s">
        <v>674</v>
      </c>
      <c r="C754" s="8">
        <v>131930</v>
      </c>
      <c r="D754" s="8">
        <v>150133</v>
      </c>
      <c r="E754" s="8">
        <v>174430</v>
      </c>
      <c r="F754" s="26">
        <f t="shared" si="8"/>
        <v>181407.2</v>
      </c>
    </row>
    <row r="755" spans="1:6" ht="16.8">
      <c r="A755" s="6" t="s">
        <v>1309</v>
      </c>
      <c r="B755" s="7" t="s">
        <v>674</v>
      </c>
      <c r="C755" s="7" t="s">
        <v>680</v>
      </c>
      <c r="D755" s="8">
        <v>150268</v>
      </c>
      <c r="E755" s="8">
        <v>174590</v>
      </c>
      <c r="F755" s="26">
        <f t="shared" si="8"/>
        <v>181573.6</v>
      </c>
    </row>
    <row r="756" spans="1:6" ht="16.8">
      <c r="A756" s="6" t="s">
        <v>1310</v>
      </c>
      <c r="B756" s="7" t="s">
        <v>674</v>
      </c>
      <c r="C756" s="7" t="s">
        <v>680</v>
      </c>
      <c r="D756" s="8">
        <v>123154</v>
      </c>
      <c r="E756" s="8">
        <v>143090</v>
      </c>
      <c r="F756" s="26">
        <f t="shared" si="8"/>
        <v>148813.6</v>
      </c>
    </row>
    <row r="757" spans="1:6" ht="16.8">
      <c r="A757" s="6" t="s">
        <v>1311</v>
      </c>
      <c r="B757" s="7" t="s">
        <v>674</v>
      </c>
      <c r="C757" s="8">
        <v>116139</v>
      </c>
      <c r="D757" s="8">
        <v>134084</v>
      </c>
      <c r="E757" s="8">
        <v>155780</v>
      </c>
      <c r="F757" s="26">
        <f t="shared" si="8"/>
        <v>162011.20000000001</v>
      </c>
    </row>
    <row r="758" spans="1:6" ht="16.8">
      <c r="A758" s="6" t="s">
        <v>1312</v>
      </c>
      <c r="B758" s="7" t="s">
        <v>674</v>
      </c>
      <c r="C758" s="8">
        <v>91119</v>
      </c>
      <c r="D758" s="8">
        <v>149152</v>
      </c>
      <c r="E758" s="8">
        <v>173640</v>
      </c>
      <c r="F758" s="26">
        <f t="shared" si="8"/>
        <v>180585.60000000001</v>
      </c>
    </row>
    <row r="759" spans="1:6" ht="16.8">
      <c r="A759" s="6" t="s">
        <v>1313</v>
      </c>
      <c r="B759" s="7" t="s">
        <v>674</v>
      </c>
      <c r="C759" s="8">
        <v>152994</v>
      </c>
      <c r="D759" s="8">
        <v>207470</v>
      </c>
      <c r="E759" s="8">
        <v>241050</v>
      </c>
      <c r="F759" s="26">
        <f t="shared" si="8"/>
        <v>250692</v>
      </c>
    </row>
    <row r="760" spans="1:6" ht="16.8">
      <c r="A760" s="6" t="s">
        <v>1314</v>
      </c>
      <c r="B760" s="7" t="s">
        <v>674</v>
      </c>
      <c r="C760" s="7" t="s">
        <v>680</v>
      </c>
      <c r="D760" s="8">
        <v>156907</v>
      </c>
      <c r="E760" s="8">
        <v>182300</v>
      </c>
      <c r="F760" s="26">
        <f t="shared" si="8"/>
        <v>189592</v>
      </c>
    </row>
    <row r="761" spans="1:6" ht="16.8">
      <c r="A761" s="6" t="s">
        <v>1315</v>
      </c>
      <c r="B761" s="7" t="s">
        <v>674</v>
      </c>
      <c r="C761" s="8">
        <v>65122</v>
      </c>
      <c r="D761" s="8">
        <v>104601</v>
      </c>
      <c r="E761" s="8">
        <v>121530</v>
      </c>
      <c r="F761" s="26">
        <f t="shared" si="8"/>
        <v>126391.2</v>
      </c>
    </row>
    <row r="762" spans="1:6" ht="16.8">
      <c r="A762" s="6" t="s">
        <v>1316</v>
      </c>
      <c r="B762" s="7" t="s">
        <v>674</v>
      </c>
      <c r="C762" s="7" t="s">
        <v>680</v>
      </c>
      <c r="D762" s="8">
        <v>233012</v>
      </c>
      <c r="E762" s="8">
        <v>270720</v>
      </c>
      <c r="F762" s="26">
        <f t="shared" si="8"/>
        <v>281548.79999999999</v>
      </c>
    </row>
    <row r="763" spans="1:6" ht="16.8">
      <c r="A763" s="6" t="s">
        <v>1317</v>
      </c>
      <c r="B763" s="7" t="s">
        <v>674</v>
      </c>
      <c r="C763" s="7" t="s">
        <v>680</v>
      </c>
      <c r="D763" s="8">
        <v>197686</v>
      </c>
      <c r="E763" s="8">
        <v>229680</v>
      </c>
      <c r="F763" s="26">
        <f t="shared" si="8"/>
        <v>238867.20000000001</v>
      </c>
    </row>
    <row r="764" spans="1:6" ht="16.8">
      <c r="A764" s="6" t="s">
        <v>1318</v>
      </c>
      <c r="B764" s="7" t="s">
        <v>674</v>
      </c>
      <c r="C764" s="8">
        <v>146976</v>
      </c>
      <c r="D764" s="8">
        <v>225917</v>
      </c>
      <c r="E764" s="8">
        <v>262480</v>
      </c>
      <c r="F764" s="26">
        <f t="shared" si="8"/>
        <v>272979.20000000001</v>
      </c>
    </row>
    <row r="765" spans="1:6" ht="16.8">
      <c r="A765" s="6" t="s">
        <v>1319</v>
      </c>
      <c r="B765" s="7" t="s">
        <v>674</v>
      </c>
      <c r="C765" s="7" t="s">
        <v>680</v>
      </c>
      <c r="D765" s="8">
        <v>114770</v>
      </c>
      <c r="E765" s="8">
        <v>133340</v>
      </c>
      <c r="F765" s="26">
        <f t="shared" si="8"/>
        <v>138673.60000000001</v>
      </c>
    </row>
    <row r="766" spans="1:6" ht="16.8">
      <c r="A766" s="6" t="s">
        <v>1320</v>
      </c>
      <c r="B766" s="7" t="s">
        <v>674</v>
      </c>
      <c r="C766" s="7" t="s">
        <v>680</v>
      </c>
      <c r="D766" s="8">
        <v>68414</v>
      </c>
      <c r="E766" s="8">
        <v>79490</v>
      </c>
      <c r="F766" s="26">
        <f t="shared" si="8"/>
        <v>82669.600000000006</v>
      </c>
    </row>
    <row r="767" spans="1:6" ht="16.8">
      <c r="A767" s="6" t="s">
        <v>1321</v>
      </c>
      <c r="B767" s="7" t="s">
        <v>674</v>
      </c>
      <c r="C767" s="8">
        <v>140137</v>
      </c>
      <c r="D767" s="8">
        <v>179246</v>
      </c>
      <c r="E767" s="8">
        <v>208250</v>
      </c>
      <c r="F767" s="26">
        <f t="shared" si="8"/>
        <v>216580</v>
      </c>
    </row>
    <row r="768" spans="1:6" ht="16.8">
      <c r="A768" s="6" t="s">
        <v>1322</v>
      </c>
      <c r="B768" s="7" t="s">
        <v>674</v>
      </c>
      <c r="C768" s="8">
        <v>100964</v>
      </c>
      <c r="D768" s="8">
        <v>162403</v>
      </c>
      <c r="E768" s="8">
        <v>188690</v>
      </c>
      <c r="F768" s="26">
        <f t="shared" si="8"/>
        <v>196237.6</v>
      </c>
    </row>
    <row r="769" spans="1:6" ht="16.8">
      <c r="A769" s="6" t="s">
        <v>1323</v>
      </c>
      <c r="B769" s="7" t="s">
        <v>674</v>
      </c>
      <c r="C769" s="7" t="s">
        <v>680</v>
      </c>
      <c r="D769" s="8">
        <v>115302</v>
      </c>
      <c r="E769" s="8">
        <v>133960</v>
      </c>
      <c r="F769" s="26">
        <f t="shared" si="8"/>
        <v>139318.39999999999</v>
      </c>
    </row>
    <row r="770" spans="1:6" ht="16.8">
      <c r="A770" s="9" t="s">
        <v>1324</v>
      </c>
      <c r="B770" s="10" t="s">
        <v>672</v>
      </c>
      <c r="C770" s="11">
        <v>1512163</v>
      </c>
      <c r="D770" s="11">
        <v>2294800</v>
      </c>
      <c r="E770" s="11">
        <v>2652900</v>
      </c>
      <c r="F770" s="26">
        <f t="shared" si="8"/>
        <v>2759016</v>
      </c>
    </row>
    <row r="771" spans="1:6" ht="16.8">
      <c r="A771" s="6" t="s">
        <v>1325</v>
      </c>
      <c r="B771" s="7" t="s">
        <v>674</v>
      </c>
      <c r="C771" s="7" t="s">
        <v>680</v>
      </c>
      <c r="D771" s="8">
        <v>87784</v>
      </c>
      <c r="E771" s="8">
        <v>101480</v>
      </c>
      <c r="F771" s="26">
        <f t="shared" si="8"/>
        <v>105539.2</v>
      </c>
    </row>
    <row r="772" spans="1:6" ht="16.8">
      <c r="A772" s="6" t="s">
        <v>1326</v>
      </c>
      <c r="B772" s="7" t="s">
        <v>674</v>
      </c>
      <c r="C772" s="7" t="s">
        <v>680</v>
      </c>
      <c r="D772" s="8">
        <v>211024</v>
      </c>
      <c r="E772" s="8">
        <v>243950</v>
      </c>
      <c r="F772" s="26">
        <f t="shared" si="8"/>
        <v>253708</v>
      </c>
    </row>
    <row r="773" spans="1:6" ht="16.8">
      <c r="A773" s="7" t="s">
        <v>1327</v>
      </c>
      <c r="B773" s="7" t="s">
        <v>674</v>
      </c>
      <c r="C773" s="7" t="s">
        <v>680</v>
      </c>
      <c r="D773" s="8">
        <v>19964</v>
      </c>
      <c r="E773" s="8">
        <v>23080</v>
      </c>
      <c r="F773" s="26">
        <f t="shared" si="8"/>
        <v>24003.200000000001</v>
      </c>
    </row>
    <row r="774" spans="1:6" ht="16.8">
      <c r="A774" s="6" t="s">
        <v>1328</v>
      </c>
      <c r="B774" s="7" t="s">
        <v>674</v>
      </c>
      <c r="C774" s="8">
        <v>84626</v>
      </c>
      <c r="D774" s="8">
        <v>133105</v>
      </c>
      <c r="E774" s="8">
        <v>153880</v>
      </c>
      <c r="F774" s="26">
        <f t="shared" si="8"/>
        <v>160035.20000000001</v>
      </c>
    </row>
    <row r="775" spans="1:6" ht="16.8">
      <c r="A775" s="6" t="s">
        <v>1329</v>
      </c>
      <c r="B775" s="7" t="s">
        <v>674</v>
      </c>
      <c r="C775" s="8">
        <v>49765</v>
      </c>
      <c r="D775" s="8">
        <v>87166</v>
      </c>
      <c r="E775" s="8">
        <v>100770</v>
      </c>
      <c r="F775" s="26">
        <f t="shared" si="8"/>
        <v>104800.8</v>
      </c>
    </row>
    <row r="776" spans="1:6" ht="16.8">
      <c r="A776" s="6" t="s">
        <v>1330</v>
      </c>
      <c r="B776" s="7" t="s">
        <v>674</v>
      </c>
      <c r="C776" s="7" t="s">
        <v>680</v>
      </c>
      <c r="D776" s="8">
        <v>245086</v>
      </c>
      <c r="E776" s="8">
        <v>283330</v>
      </c>
      <c r="F776" s="26">
        <f t="shared" si="8"/>
        <v>294663.2</v>
      </c>
    </row>
    <row r="777" spans="1:6" ht="16.8">
      <c r="A777" s="6" t="s">
        <v>1331</v>
      </c>
      <c r="B777" s="7" t="s">
        <v>674</v>
      </c>
      <c r="C777" s="8">
        <v>58150</v>
      </c>
      <c r="D777" s="8">
        <v>84302</v>
      </c>
      <c r="E777" s="8">
        <v>97460</v>
      </c>
      <c r="F777" s="26">
        <f t="shared" si="8"/>
        <v>101358.40000000001</v>
      </c>
    </row>
    <row r="778" spans="1:6" ht="16.8">
      <c r="A778" s="6" t="s">
        <v>1332</v>
      </c>
      <c r="B778" s="7" t="s">
        <v>674</v>
      </c>
      <c r="C778" s="7" t="s">
        <v>680</v>
      </c>
      <c r="D778" s="8">
        <v>140318</v>
      </c>
      <c r="E778" s="8">
        <v>162210</v>
      </c>
      <c r="F778" s="26">
        <f t="shared" si="8"/>
        <v>168698.4</v>
      </c>
    </row>
    <row r="779" spans="1:6" ht="16.8">
      <c r="A779" s="6" t="s">
        <v>1333</v>
      </c>
      <c r="B779" s="7" t="s">
        <v>674</v>
      </c>
      <c r="C779" s="8">
        <v>134268</v>
      </c>
      <c r="D779" s="8">
        <v>193924</v>
      </c>
      <c r="E779" s="8">
        <v>224180</v>
      </c>
      <c r="F779" s="26">
        <f t="shared" si="8"/>
        <v>233147.2</v>
      </c>
    </row>
    <row r="780" spans="1:6" ht="16.8">
      <c r="A780" s="6" t="s">
        <v>1334</v>
      </c>
      <c r="B780" s="7" t="s">
        <v>674</v>
      </c>
      <c r="C780" s="7" t="s">
        <v>680</v>
      </c>
      <c r="D780" s="8">
        <v>91282</v>
      </c>
      <c r="E780" s="8">
        <v>105530</v>
      </c>
      <c r="F780" s="26">
        <f t="shared" si="8"/>
        <v>109751.2</v>
      </c>
    </row>
    <row r="781" spans="1:6" ht="16.8">
      <c r="A781" s="6" t="s">
        <v>1335</v>
      </c>
      <c r="B781" s="7" t="s">
        <v>674</v>
      </c>
      <c r="C781" s="8">
        <v>63524</v>
      </c>
      <c r="D781" s="8">
        <v>95190</v>
      </c>
      <c r="E781" s="8">
        <v>110040</v>
      </c>
      <c r="F781" s="26">
        <f t="shared" si="8"/>
        <v>114441.60000000001</v>
      </c>
    </row>
    <row r="782" spans="1:6" ht="16.8">
      <c r="A782" s="6" t="s">
        <v>1336</v>
      </c>
      <c r="B782" s="7" t="s">
        <v>674</v>
      </c>
      <c r="C782" s="7" t="s">
        <v>680</v>
      </c>
      <c r="D782" s="8">
        <v>224357</v>
      </c>
      <c r="E782" s="8">
        <v>259370</v>
      </c>
      <c r="F782" s="26">
        <f t="shared" si="8"/>
        <v>269744.8</v>
      </c>
    </row>
    <row r="783" spans="1:6" ht="16.8">
      <c r="A783" s="6" t="s">
        <v>1337</v>
      </c>
      <c r="B783" s="7" t="s">
        <v>674</v>
      </c>
      <c r="C783" s="7" t="s">
        <v>680</v>
      </c>
      <c r="D783" s="8">
        <v>134576</v>
      </c>
      <c r="E783" s="8">
        <v>155580</v>
      </c>
      <c r="F783" s="26">
        <f t="shared" si="8"/>
        <v>161803.20000000001</v>
      </c>
    </row>
    <row r="784" spans="1:6" ht="16.8">
      <c r="A784" s="6" t="s">
        <v>1338</v>
      </c>
      <c r="B784" s="7" t="s">
        <v>674</v>
      </c>
      <c r="C784" s="7" t="s">
        <v>680</v>
      </c>
      <c r="D784" s="8">
        <v>90889</v>
      </c>
      <c r="E784" s="8">
        <v>105070</v>
      </c>
      <c r="F784" s="26">
        <f t="shared" si="8"/>
        <v>109272.8</v>
      </c>
    </row>
    <row r="785" spans="1:6" ht="16.8">
      <c r="A785" s="6" t="s">
        <v>1339</v>
      </c>
      <c r="B785" s="7" t="s">
        <v>674</v>
      </c>
      <c r="C785" s="8">
        <v>157170</v>
      </c>
      <c r="D785" s="8">
        <v>238283</v>
      </c>
      <c r="E785" s="8">
        <v>275470</v>
      </c>
      <c r="F785" s="26">
        <f t="shared" si="8"/>
        <v>286488.8</v>
      </c>
    </row>
    <row r="786" spans="1:6" ht="16.8">
      <c r="A786" s="6" t="s">
        <v>1340</v>
      </c>
      <c r="B786" s="7" t="s">
        <v>674</v>
      </c>
      <c r="C786" s="8">
        <v>58096</v>
      </c>
      <c r="D786" s="8">
        <v>89865</v>
      </c>
      <c r="E786" s="8">
        <v>103890</v>
      </c>
      <c r="F786" s="26">
        <f t="shared" si="8"/>
        <v>108045.6</v>
      </c>
    </row>
    <row r="787" spans="1:6" ht="16.8">
      <c r="A787" s="6" t="s">
        <v>1341</v>
      </c>
      <c r="B787" s="7" t="s">
        <v>674</v>
      </c>
      <c r="C787" s="8">
        <v>78654</v>
      </c>
      <c r="D787" s="8">
        <v>127685</v>
      </c>
      <c r="E787" s="8">
        <v>147610</v>
      </c>
      <c r="F787" s="26">
        <f t="shared" si="8"/>
        <v>153514.4</v>
      </c>
    </row>
    <row r="788" spans="1:6" ht="16.8">
      <c r="A788" s="9" t="s">
        <v>447</v>
      </c>
      <c r="B788" s="10" t="s">
        <v>672</v>
      </c>
      <c r="C788" s="11">
        <v>1399687</v>
      </c>
      <c r="D788" s="11">
        <v>2321339</v>
      </c>
      <c r="E788" s="11">
        <v>2765300</v>
      </c>
      <c r="F788" s="26">
        <f t="shared" si="8"/>
        <v>2875912</v>
      </c>
    </row>
    <row r="789" spans="1:6" ht="16.8">
      <c r="A789" s="6" t="s">
        <v>624</v>
      </c>
      <c r="B789" s="7" t="s">
        <v>674</v>
      </c>
      <c r="C789" s="8">
        <v>106206</v>
      </c>
      <c r="D789" s="8">
        <v>139804</v>
      </c>
      <c r="E789" s="8">
        <v>166540</v>
      </c>
      <c r="F789" s="26">
        <f t="shared" si="8"/>
        <v>173201.6</v>
      </c>
    </row>
    <row r="790" spans="1:6" ht="16.8">
      <c r="A790" s="6" t="s">
        <v>625</v>
      </c>
      <c r="B790" s="7" t="s">
        <v>674</v>
      </c>
      <c r="C790" s="8">
        <v>70326</v>
      </c>
      <c r="D790" s="8">
        <v>109692</v>
      </c>
      <c r="E790" s="8">
        <v>130670</v>
      </c>
      <c r="F790" s="26">
        <f t="shared" si="8"/>
        <v>135896.80000000002</v>
      </c>
    </row>
    <row r="791" spans="1:6" ht="16.8">
      <c r="A791" s="6" t="s">
        <v>626</v>
      </c>
      <c r="B791" s="7" t="s">
        <v>674</v>
      </c>
      <c r="C791" s="7" t="s">
        <v>680</v>
      </c>
      <c r="D791" s="8">
        <v>87706</v>
      </c>
      <c r="E791" s="8">
        <v>104480</v>
      </c>
      <c r="F791" s="26">
        <f t="shared" ref="F791:F822" si="9">E791*(1+0.04)</f>
        <v>108659.2</v>
      </c>
    </row>
    <row r="792" spans="1:6" ht="16.8">
      <c r="A792" s="6" t="s">
        <v>463</v>
      </c>
      <c r="B792" s="7" t="s">
        <v>674</v>
      </c>
      <c r="C792" s="8">
        <v>118918</v>
      </c>
      <c r="D792" s="8">
        <v>136736</v>
      </c>
      <c r="E792" s="8">
        <v>162890</v>
      </c>
      <c r="F792" s="26">
        <f t="shared" si="9"/>
        <v>169405.6</v>
      </c>
    </row>
    <row r="793" spans="1:6" ht="16.8">
      <c r="A793" s="6" t="s">
        <v>627</v>
      </c>
      <c r="B793" s="7" t="s">
        <v>674</v>
      </c>
      <c r="C793" s="8">
        <v>124817</v>
      </c>
      <c r="D793" s="8">
        <v>301954</v>
      </c>
      <c r="E793" s="8">
        <v>359700</v>
      </c>
      <c r="F793" s="26">
        <f t="shared" si="9"/>
        <v>374088</v>
      </c>
    </row>
    <row r="794" spans="1:6" ht="16.8">
      <c r="A794" s="6" t="s">
        <v>628</v>
      </c>
      <c r="B794" s="7" t="s">
        <v>674</v>
      </c>
      <c r="C794" s="8">
        <v>86991</v>
      </c>
      <c r="D794" s="8">
        <v>155740</v>
      </c>
      <c r="E794" s="8">
        <v>185530</v>
      </c>
      <c r="F794" s="26">
        <f t="shared" si="9"/>
        <v>192951.2</v>
      </c>
    </row>
    <row r="795" spans="1:6" ht="16.8">
      <c r="A795" s="6" t="s">
        <v>629</v>
      </c>
      <c r="B795" s="7" t="s">
        <v>674</v>
      </c>
      <c r="C795" s="7" t="s">
        <v>680</v>
      </c>
      <c r="D795" s="8">
        <v>129797</v>
      </c>
      <c r="E795" s="8">
        <v>154620</v>
      </c>
      <c r="F795" s="26">
        <f t="shared" si="9"/>
        <v>160804.80000000002</v>
      </c>
    </row>
    <row r="796" spans="1:6" s="147" customFormat="1" ht="16.8">
      <c r="A796" s="143" t="s">
        <v>464</v>
      </c>
      <c r="B796" s="144" t="s">
        <v>674</v>
      </c>
      <c r="C796" s="144" t="s">
        <v>680</v>
      </c>
      <c r="D796" s="145">
        <v>103516</v>
      </c>
      <c r="E796" s="145">
        <v>123310</v>
      </c>
      <c r="F796" s="146">
        <f t="shared" si="9"/>
        <v>128242.40000000001</v>
      </c>
    </row>
    <row r="797" spans="1:6" ht="16.8">
      <c r="A797" s="6" t="s">
        <v>630</v>
      </c>
      <c r="B797" s="7" t="s">
        <v>674</v>
      </c>
      <c r="C797" s="8">
        <v>80326</v>
      </c>
      <c r="D797" s="8">
        <v>232458</v>
      </c>
      <c r="E797" s="8">
        <v>276920</v>
      </c>
      <c r="F797" s="26">
        <f t="shared" si="9"/>
        <v>287996.79999999999</v>
      </c>
    </row>
    <row r="798" spans="1:6" ht="16.8">
      <c r="A798" s="6" t="s">
        <v>631</v>
      </c>
      <c r="B798" s="7" t="s">
        <v>674</v>
      </c>
      <c r="C798" s="7" t="s">
        <v>680</v>
      </c>
      <c r="D798" s="8">
        <v>105514</v>
      </c>
      <c r="E798" s="8">
        <v>125690</v>
      </c>
      <c r="F798" s="26">
        <f t="shared" si="9"/>
        <v>130717.6</v>
      </c>
    </row>
    <row r="799" spans="1:6" ht="16.8">
      <c r="A799" s="6" t="s">
        <v>461</v>
      </c>
      <c r="B799" s="7" t="s">
        <v>674</v>
      </c>
      <c r="C799" s="8">
        <v>44274</v>
      </c>
      <c r="D799" s="8">
        <v>60994</v>
      </c>
      <c r="E799" s="8">
        <v>72660</v>
      </c>
      <c r="F799" s="26">
        <f t="shared" si="9"/>
        <v>75566.400000000009</v>
      </c>
    </row>
    <row r="800" spans="1:6" s="147" customFormat="1" ht="16.8">
      <c r="A800" s="143" t="s">
        <v>465</v>
      </c>
      <c r="B800" s="144" t="s">
        <v>674</v>
      </c>
      <c r="C800" s="144" t="s">
        <v>680</v>
      </c>
      <c r="D800" s="145">
        <v>87517</v>
      </c>
      <c r="E800" s="145">
        <v>104250</v>
      </c>
      <c r="F800" s="146">
        <f t="shared" si="9"/>
        <v>108420</v>
      </c>
    </row>
    <row r="801" spans="1:6" ht="16.8">
      <c r="A801" s="6" t="s">
        <v>632</v>
      </c>
      <c r="B801" s="7" t="s">
        <v>674</v>
      </c>
      <c r="C801" s="7" t="s">
        <v>680</v>
      </c>
      <c r="D801" s="8">
        <v>150699</v>
      </c>
      <c r="E801" s="8">
        <v>179520</v>
      </c>
      <c r="F801" s="26">
        <f t="shared" si="9"/>
        <v>186700.80000000002</v>
      </c>
    </row>
    <row r="802" spans="1:6" ht="16.8">
      <c r="A802" s="6" t="s">
        <v>633</v>
      </c>
      <c r="B802" s="7" t="s">
        <v>674</v>
      </c>
      <c r="C802" s="7" t="s">
        <v>680</v>
      </c>
      <c r="D802" s="8">
        <v>204866</v>
      </c>
      <c r="E802" s="8">
        <v>244050</v>
      </c>
      <c r="F802" s="26">
        <f t="shared" si="9"/>
        <v>253812</v>
      </c>
    </row>
    <row r="803" spans="1:6" s="147" customFormat="1" ht="16.8">
      <c r="A803" s="143" t="s">
        <v>634</v>
      </c>
      <c r="B803" s="144" t="s">
        <v>674</v>
      </c>
      <c r="C803" s="144" t="s">
        <v>680</v>
      </c>
      <c r="D803" s="145">
        <v>77667</v>
      </c>
      <c r="E803" s="145">
        <v>92520</v>
      </c>
      <c r="F803" s="146">
        <f t="shared" si="9"/>
        <v>96220.800000000003</v>
      </c>
    </row>
    <row r="804" spans="1:6" ht="16.8">
      <c r="A804" s="6" t="s">
        <v>462</v>
      </c>
      <c r="B804" s="7" t="s">
        <v>674</v>
      </c>
      <c r="C804" s="8">
        <v>76160</v>
      </c>
      <c r="D804" s="8">
        <v>125940</v>
      </c>
      <c r="E804" s="8">
        <v>150030</v>
      </c>
      <c r="F804" s="26">
        <f t="shared" si="9"/>
        <v>156031.20000000001</v>
      </c>
    </row>
    <row r="805" spans="1:6" ht="16.8">
      <c r="A805" s="6" t="s">
        <v>635</v>
      </c>
      <c r="B805" s="7" t="s">
        <v>674</v>
      </c>
      <c r="C805" s="7" t="s">
        <v>680</v>
      </c>
      <c r="D805" s="8">
        <v>110739</v>
      </c>
      <c r="E805" s="8">
        <v>131920</v>
      </c>
      <c r="F805" s="26">
        <f t="shared" si="9"/>
        <v>137196.80000000002</v>
      </c>
    </row>
    <row r="806" spans="1:6">
      <c r="A806" s="18" t="s">
        <v>983</v>
      </c>
      <c r="B806" s="18" t="s">
        <v>1342</v>
      </c>
      <c r="C806" s="18"/>
      <c r="D806" s="18"/>
      <c r="E806" s="19">
        <f>AVERAGE(E789:E805)</f>
        <v>162664.70588235295</v>
      </c>
      <c r="F806" s="26">
        <f t="shared" ref="F806" si="10">E806*(1+0.04)</f>
        <v>169171.29411764708</v>
      </c>
    </row>
    <row r="807" spans="1:6" ht="16.8">
      <c r="A807" s="12" t="s">
        <v>446</v>
      </c>
      <c r="B807" s="13" t="s">
        <v>672</v>
      </c>
      <c r="C807" s="14">
        <v>2051591</v>
      </c>
      <c r="D807" s="14">
        <v>3278873</v>
      </c>
      <c r="E807" s="14">
        <v>3847800</v>
      </c>
      <c r="F807" s="26">
        <f t="shared" si="9"/>
        <v>4001712</v>
      </c>
    </row>
    <row r="808" spans="1:6" ht="16.8">
      <c r="A808" s="6" t="s">
        <v>611</v>
      </c>
      <c r="B808" s="7" t="s">
        <v>674</v>
      </c>
      <c r="C808" s="7" t="s">
        <v>680</v>
      </c>
      <c r="D808" s="8">
        <v>143637</v>
      </c>
      <c r="E808" s="8">
        <v>168560</v>
      </c>
      <c r="F808" s="25">
        <f t="shared" si="9"/>
        <v>175302.39999999999</v>
      </c>
    </row>
    <row r="809" spans="1:6" ht="16.8">
      <c r="A809" s="6" t="s">
        <v>458</v>
      </c>
      <c r="B809" s="7" t="s">
        <v>674</v>
      </c>
      <c r="C809" s="8">
        <v>126865</v>
      </c>
      <c r="D809" s="8">
        <v>187141</v>
      </c>
      <c r="E809" s="8">
        <v>219610</v>
      </c>
      <c r="F809" s="25">
        <f t="shared" si="9"/>
        <v>228394.4</v>
      </c>
    </row>
    <row r="810" spans="1:6" ht="16.8">
      <c r="A810" s="6" t="s">
        <v>1343</v>
      </c>
      <c r="B810" s="7" t="s">
        <v>674</v>
      </c>
      <c r="C810" s="7" t="s">
        <v>680</v>
      </c>
      <c r="D810" s="8">
        <v>184083</v>
      </c>
      <c r="E810" s="8">
        <v>216020</v>
      </c>
      <c r="F810" s="25">
        <f t="shared" si="9"/>
        <v>224660.80000000002</v>
      </c>
    </row>
    <row r="811" spans="1:6" ht="16.8">
      <c r="A811" s="6" t="s">
        <v>613</v>
      </c>
      <c r="B811" s="7" t="s">
        <v>674</v>
      </c>
      <c r="C811" s="8">
        <v>121069</v>
      </c>
      <c r="D811" s="8">
        <v>216348</v>
      </c>
      <c r="E811" s="8">
        <v>253890</v>
      </c>
      <c r="F811" s="25">
        <f t="shared" si="9"/>
        <v>264045.60000000003</v>
      </c>
    </row>
    <row r="812" spans="1:6" ht="16.8">
      <c r="A812" s="6" t="s">
        <v>459</v>
      </c>
      <c r="B812" s="7" t="s">
        <v>674</v>
      </c>
      <c r="C812" s="8">
        <v>189783</v>
      </c>
      <c r="D812" s="8">
        <v>258644</v>
      </c>
      <c r="E812" s="8">
        <v>303520</v>
      </c>
      <c r="F812" s="25">
        <f t="shared" si="9"/>
        <v>315660.79999999999</v>
      </c>
    </row>
    <row r="813" spans="1:6" ht="16.8">
      <c r="A813" s="6" t="s">
        <v>614</v>
      </c>
      <c r="B813" s="7" t="s">
        <v>674</v>
      </c>
      <c r="C813" s="7" t="s">
        <v>680</v>
      </c>
      <c r="D813" s="8">
        <v>206721</v>
      </c>
      <c r="E813" s="8">
        <v>242590</v>
      </c>
      <c r="F813" s="25">
        <f t="shared" si="9"/>
        <v>252293.6</v>
      </c>
    </row>
    <row r="814" spans="1:6" ht="16.8">
      <c r="A814" s="6" t="s">
        <v>615</v>
      </c>
      <c r="B814" s="7" t="s">
        <v>674</v>
      </c>
      <c r="C814" s="8">
        <v>259336</v>
      </c>
      <c r="D814" s="8">
        <v>383712</v>
      </c>
      <c r="E814" s="8">
        <v>450290</v>
      </c>
      <c r="F814" s="25">
        <f t="shared" si="9"/>
        <v>468301.60000000003</v>
      </c>
    </row>
    <row r="815" spans="1:6" ht="16.8">
      <c r="A815" s="6" t="s">
        <v>616</v>
      </c>
      <c r="B815" s="7" t="s">
        <v>674</v>
      </c>
      <c r="C815" s="7" t="s">
        <v>680</v>
      </c>
      <c r="D815" s="8">
        <v>285363</v>
      </c>
      <c r="E815" s="8">
        <v>334880</v>
      </c>
      <c r="F815" s="25">
        <f t="shared" si="9"/>
        <v>348275.20000000001</v>
      </c>
    </row>
    <row r="816" spans="1:6" ht="16.8">
      <c r="A816" s="6" t="s">
        <v>617</v>
      </c>
      <c r="B816" s="7" t="s">
        <v>674</v>
      </c>
      <c r="C816" s="8">
        <v>131423</v>
      </c>
      <c r="D816" s="8">
        <v>207563</v>
      </c>
      <c r="E816" s="8">
        <v>243580</v>
      </c>
      <c r="F816" s="25">
        <f t="shared" si="9"/>
        <v>253323.2</v>
      </c>
    </row>
    <row r="817" spans="1:6" ht="16.8">
      <c r="A817" s="6" t="s">
        <v>618</v>
      </c>
      <c r="B817" s="7" t="s">
        <v>674</v>
      </c>
      <c r="C817" s="7" t="s">
        <v>680</v>
      </c>
      <c r="D817" s="8">
        <v>293141</v>
      </c>
      <c r="E817" s="8">
        <v>344000</v>
      </c>
      <c r="F817" s="25">
        <f t="shared" si="9"/>
        <v>357760</v>
      </c>
    </row>
    <row r="818" spans="1:6" ht="16.8">
      <c r="A818" s="6" t="s">
        <v>460</v>
      </c>
      <c r="B818" s="7" t="s">
        <v>674</v>
      </c>
      <c r="C818" s="7" t="s">
        <v>680</v>
      </c>
      <c r="D818" s="8">
        <v>135964</v>
      </c>
      <c r="E818" s="8">
        <v>159560</v>
      </c>
      <c r="F818" s="25">
        <f t="shared" si="9"/>
        <v>165942.39999999999</v>
      </c>
    </row>
    <row r="819" spans="1:6" ht="16.8">
      <c r="A819" s="6" t="s">
        <v>619</v>
      </c>
      <c r="B819" s="7" t="s">
        <v>674</v>
      </c>
      <c r="C819" s="8">
        <v>138844</v>
      </c>
      <c r="D819" s="8">
        <v>215650</v>
      </c>
      <c r="E819" s="8">
        <v>253070</v>
      </c>
      <c r="F819" s="25">
        <f t="shared" si="9"/>
        <v>263192.8</v>
      </c>
    </row>
    <row r="820" spans="1:6" ht="16.8">
      <c r="A820" s="6" t="s">
        <v>620</v>
      </c>
      <c r="B820" s="7" t="s">
        <v>674</v>
      </c>
      <c r="C820" s="8">
        <v>163512</v>
      </c>
      <c r="D820" s="8">
        <v>266929</v>
      </c>
      <c r="E820" s="8">
        <v>313240</v>
      </c>
      <c r="F820" s="25">
        <f t="shared" si="9"/>
        <v>325769.60000000003</v>
      </c>
    </row>
    <row r="821" spans="1:6" ht="16.8">
      <c r="A821" s="6" t="s">
        <v>621</v>
      </c>
      <c r="B821" s="7" t="s">
        <v>674</v>
      </c>
      <c r="C821" s="8">
        <v>176683</v>
      </c>
      <c r="D821" s="8">
        <v>293977</v>
      </c>
      <c r="E821" s="8">
        <v>344990</v>
      </c>
      <c r="F821" s="25">
        <f t="shared" si="9"/>
        <v>358789.60000000003</v>
      </c>
    </row>
    <row r="822" spans="1:6">
      <c r="A822" s="18" t="s">
        <v>983</v>
      </c>
      <c r="B822" s="18" t="s">
        <v>1344</v>
      </c>
      <c r="C822" s="18"/>
      <c r="D822" s="18"/>
      <c r="E822" s="19">
        <f>AVERAGE(E808:E821)</f>
        <v>274842.85714285716</v>
      </c>
      <c r="F822" s="26">
        <f t="shared" si="9"/>
        <v>285836.57142857148</v>
      </c>
    </row>
    <row r="824" spans="1:6">
      <c r="A824" t="s">
        <v>1345</v>
      </c>
    </row>
  </sheetData>
  <mergeCells count="7">
    <mergeCell ref="A1:A3"/>
    <mergeCell ref="B1:B3"/>
    <mergeCell ref="C1:F1"/>
    <mergeCell ref="C2:C3"/>
    <mergeCell ref="D2:D3"/>
    <mergeCell ref="E2:E3"/>
    <mergeCell ref="F2:F3"/>
  </mergeCells>
  <hyperlinks>
    <hyperlink ref="A1" r:id="rId1" xr:uid="{00000000-0004-0000-0E00-000000000000}"/>
    <hyperlink ref="B1" r:id="rId2" xr:uid="{00000000-0004-0000-0E00-000001000000}"/>
    <hyperlink ref="A4" r:id="rId3" xr:uid="{00000000-0004-0000-0E00-000002000000}"/>
    <hyperlink ref="A5" r:id="rId4" xr:uid="{00000000-0004-0000-0E00-000003000000}"/>
    <hyperlink ref="A6" r:id="rId5" xr:uid="{00000000-0004-0000-0E00-000004000000}"/>
    <hyperlink ref="A7" r:id="rId6" xr:uid="{00000000-0004-0000-0E00-000005000000}"/>
    <hyperlink ref="A8" r:id="rId7" xr:uid="{00000000-0004-0000-0E00-000006000000}"/>
    <hyperlink ref="A9" r:id="rId8" xr:uid="{00000000-0004-0000-0E00-000007000000}"/>
    <hyperlink ref="A10" r:id="rId9" xr:uid="{00000000-0004-0000-0E00-000008000000}"/>
    <hyperlink ref="A11" r:id="rId10" xr:uid="{00000000-0004-0000-0E00-000009000000}"/>
    <hyperlink ref="A12" r:id="rId11" xr:uid="{00000000-0004-0000-0E00-00000A000000}"/>
    <hyperlink ref="A13" r:id="rId12" xr:uid="{00000000-0004-0000-0E00-00000B000000}"/>
    <hyperlink ref="A14" r:id="rId13" xr:uid="{00000000-0004-0000-0E00-00000C000000}"/>
    <hyperlink ref="A15" r:id="rId14" xr:uid="{00000000-0004-0000-0E00-00000D000000}"/>
    <hyperlink ref="A16" r:id="rId15" xr:uid="{00000000-0004-0000-0E00-00000E000000}"/>
    <hyperlink ref="A17" r:id="rId16" xr:uid="{00000000-0004-0000-0E00-00000F000000}"/>
    <hyperlink ref="A18" r:id="rId17" xr:uid="{00000000-0004-0000-0E00-000010000000}"/>
    <hyperlink ref="A19" r:id="rId18" xr:uid="{00000000-0004-0000-0E00-000011000000}"/>
    <hyperlink ref="A20" r:id="rId19" xr:uid="{00000000-0004-0000-0E00-000012000000}"/>
    <hyperlink ref="A21" r:id="rId20" xr:uid="{00000000-0004-0000-0E00-000013000000}"/>
    <hyperlink ref="A22" r:id="rId21" xr:uid="{00000000-0004-0000-0E00-000014000000}"/>
    <hyperlink ref="A23" r:id="rId22" xr:uid="{00000000-0004-0000-0E00-000015000000}"/>
    <hyperlink ref="A24" r:id="rId23" xr:uid="{00000000-0004-0000-0E00-000016000000}"/>
    <hyperlink ref="A25" r:id="rId24" xr:uid="{00000000-0004-0000-0E00-000017000000}"/>
    <hyperlink ref="A26" r:id="rId25" xr:uid="{00000000-0004-0000-0E00-000018000000}"/>
    <hyperlink ref="A27" r:id="rId26" xr:uid="{00000000-0004-0000-0E00-000019000000}"/>
    <hyperlink ref="A28" r:id="rId27" xr:uid="{00000000-0004-0000-0E00-00001A000000}"/>
    <hyperlink ref="A29" r:id="rId28" xr:uid="{00000000-0004-0000-0E00-00001B000000}"/>
    <hyperlink ref="A30" r:id="rId29" xr:uid="{00000000-0004-0000-0E00-00001C000000}"/>
    <hyperlink ref="A31" r:id="rId30" xr:uid="{00000000-0004-0000-0E00-00001D000000}"/>
    <hyperlink ref="A32" r:id="rId31" xr:uid="{00000000-0004-0000-0E00-00001E000000}"/>
    <hyperlink ref="A33" r:id="rId32" xr:uid="{00000000-0004-0000-0E00-00001F000000}"/>
    <hyperlink ref="A34" r:id="rId33" xr:uid="{00000000-0004-0000-0E00-000020000000}"/>
    <hyperlink ref="A35" r:id="rId34" xr:uid="{00000000-0004-0000-0E00-000021000000}"/>
    <hyperlink ref="A36" r:id="rId35" xr:uid="{00000000-0004-0000-0E00-000022000000}"/>
    <hyperlink ref="A37" r:id="rId36" xr:uid="{00000000-0004-0000-0E00-000023000000}"/>
    <hyperlink ref="A38" r:id="rId37" xr:uid="{00000000-0004-0000-0E00-000024000000}"/>
    <hyperlink ref="A39" r:id="rId38" xr:uid="{00000000-0004-0000-0E00-000025000000}"/>
    <hyperlink ref="A40" r:id="rId39" xr:uid="{00000000-0004-0000-0E00-000026000000}"/>
    <hyperlink ref="A41" r:id="rId40" xr:uid="{00000000-0004-0000-0E00-000027000000}"/>
    <hyperlink ref="A42" r:id="rId41" xr:uid="{00000000-0004-0000-0E00-000028000000}"/>
    <hyperlink ref="A43" r:id="rId42" xr:uid="{00000000-0004-0000-0E00-000029000000}"/>
    <hyperlink ref="A44" r:id="rId43" xr:uid="{00000000-0004-0000-0E00-00002A000000}"/>
    <hyperlink ref="A45" r:id="rId44" xr:uid="{00000000-0004-0000-0E00-00002B000000}"/>
    <hyperlink ref="A46" r:id="rId45" xr:uid="{00000000-0004-0000-0E00-00002C000000}"/>
    <hyperlink ref="A47" r:id="rId46" xr:uid="{00000000-0004-0000-0E00-00002D000000}"/>
    <hyperlink ref="A48" r:id="rId47" xr:uid="{00000000-0004-0000-0E00-00002E000000}"/>
    <hyperlink ref="A49" r:id="rId48" xr:uid="{00000000-0004-0000-0E00-00002F000000}"/>
    <hyperlink ref="A50" r:id="rId49" xr:uid="{00000000-0004-0000-0E00-000030000000}"/>
    <hyperlink ref="A51" r:id="rId50" xr:uid="{00000000-0004-0000-0E00-000031000000}"/>
    <hyperlink ref="A52" r:id="rId51" xr:uid="{00000000-0004-0000-0E00-000032000000}"/>
    <hyperlink ref="A53" r:id="rId52" xr:uid="{00000000-0004-0000-0E00-000033000000}"/>
    <hyperlink ref="A54" r:id="rId53" xr:uid="{00000000-0004-0000-0E00-000034000000}"/>
    <hyperlink ref="A55" r:id="rId54" xr:uid="{00000000-0004-0000-0E00-000035000000}"/>
    <hyperlink ref="A56" r:id="rId55" xr:uid="{00000000-0004-0000-0E00-000036000000}"/>
    <hyperlink ref="A57" r:id="rId56" xr:uid="{00000000-0004-0000-0E00-000037000000}"/>
    <hyperlink ref="A58" r:id="rId57" xr:uid="{00000000-0004-0000-0E00-000038000000}"/>
    <hyperlink ref="A59" r:id="rId58" xr:uid="{00000000-0004-0000-0E00-000039000000}"/>
    <hyperlink ref="A60" r:id="rId59" xr:uid="{00000000-0004-0000-0E00-00003A000000}"/>
    <hyperlink ref="A61" r:id="rId60" xr:uid="{00000000-0004-0000-0E00-00003B000000}"/>
    <hyperlink ref="A62" r:id="rId61" xr:uid="{00000000-0004-0000-0E00-00003C000000}"/>
    <hyperlink ref="A63" r:id="rId62" xr:uid="{00000000-0004-0000-0E00-00003D000000}"/>
    <hyperlink ref="A64" r:id="rId63" xr:uid="{00000000-0004-0000-0E00-00003E000000}"/>
    <hyperlink ref="A65" r:id="rId64" xr:uid="{00000000-0004-0000-0E00-00003F000000}"/>
    <hyperlink ref="A66" r:id="rId65" xr:uid="{00000000-0004-0000-0E00-000040000000}"/>
    <hyperlink ref="A67" r:id="rId66" xr:uid="{00000000-0004-0000-0E00-000041000000}"/>
    <hyperlink ref="A68" r:id="rId67" xr:uid="{00000000-0004-0000-0E00-000042000000}"/>
    <hyperlink ref="A69" r:id="rId68" xr:uid="{00000000-0004-0000-0E00-000043000000}"/>
    <hyperlink ref="A70" r:id="rId69" xr:uid="{00000000-0004-0000-0E00-000044000000}"/>
    <hyperlink ref="A71" r:id="rId70" xr:uid="{00000000-0004-0000-0E00-000045000000}"/>
    <hyperlink ref="A72" r:id="rId71" xr:uid="{00000000-0004-0000-0E00-000046000000}"/>
    <hyperlink ref="A73" r:id="rId72" xr:uid="{00000000-0004-0000-0E00-000047000000}"/>
    <hyperlink ref="A74" r:id="rId73" xr:uid="{00000000-0004-0000-0E00-000048000000}"/>
    <hyperlink ref="A75" r:id="rId74" xr:uid="{00000000-0004-0000-0E00-000049000000}"/>
    <hyperlink ref="A76" r:id="rId75" xr:uid="{00000000-0004-0000-0E00-00004A000000}"/>
    <hyperlink ref="A77" r:id="rId76" xr:uid="{00000000-0004-0000-0E00-00004B000000}"/>
    <hyperlink ref="A78" r:id="rId77" xr:uid="{00000000-0004-0000-0E00-00004C000000}"/>
    <hyperlink ref="A79" r:id="rId78" xr:uid="{00000000-0004-0000-0E00-00004D000000}"/>
    <hyperlink ref="A80" r:id="rId79" xr:uid="{00000000-0004-0000-0E00-00004E000000}"/>
    <hyperlink ref="A81" r:id="rId80" xr:uid="{00000000-0004-0000-0E00-00004F000000}"/>
    <hyperlink ref="A82" r:id="rId81" xr:uid="{00000000-0004-0000-0E00-000050000000}"/>
    <hyperlink ref="A83" r:id="rId82" xr:uid="{00000000-0004-0000-0E00-000051000000}"/>
    <hyperlink ref="A84" r:id="rId83" xr:uid="{00000000-0004-0000-0E00-000052000000}"/>
    <hyperlink ref="A85" r:id="rId84" xr:uid="{00000000-0004-0000-0E00-000053000000}"/>
    <hyperlink ref="A86" r:id="rId85" xr:uid="{00000000-0004-0000-0E00-000054000000}"/>
    <hyperlink ref="A87" r:id="rId86" xr:uid="{00000000-0004-0000-0E00-000055000000}"/>
    <hyperlink ref="A88" r:id="rId87" xr:uid="{00000000-0004-0000-0E00-000056000000}"/>
    <hyperlink ref="A89" r:id="rId88" xr:uid="{00000000-0004-0000-0E00-000057000000}"/>
    <hyperlink ref="A90" r:id="rId89" xr:uid="{00000000-0004-0000-0E00-000058000000}"/>
    <hyperlink ref="A91" r:id="rId90" xr:uid="{00000000-0004-0000-0E00-000059000000}"/>
    <hyperlink ref="A92" r:id="rId91" xr:uid="{00000000-0004-0000-0E00-00005A000000}"/>
    <hyperlink ref="A93" r:id="rId92" xr:uid="{00000000-0004-0000-0E00-00005B000000}"/>
    <hyperlink ref="A94" r:id="rId93" xr:uid="{00000000-0004-0000-0E00-00005C000000}"/>
    <hyperlink ref="A95" r:id="rId94" xr:uid="{00000000-0004-0000-0E00-00005D000000}"/>
    <hyperlink ref="A96" r:id="rId95" xr:uid="{00000000-0004-0000-0E00-00005E000000}"/>
    <hyperlink ref="A97" r:id="rId96" xr:uid="{00000000-0004-0000-0E00-00005F000000}"/>
    <hyperlink ref="A98" r:id="rId97" xr:uid="{00000000-0004-0000-0E00-000060000000}"/>
    <hyperlink ref="A99" r:id="rId98" xr:uid="{00000000-0004-0000-0E00-000061000000}"/>
    <hyperlink ref="A100" r:id="rId99" xr:uid="{00000000-0004-0000-0E00-000062000000}"/>
    <hyperlink ref="A101" r:id="rId100" xr:uid="{00000000-0004-0000-0E00-000063000000}"/>
    <hyperlink ref="A102" r:id="rId101" xr:uid="{00000000-0004-0000-0E00-000064000000}"/>
    <hyperlink ref="A103" r:id="rId102" xr:uid="{00000000-0004-0000-0E00-000065000000}"/>
    <hyperlink ref="A104" r:id="rId103" xr:uid="{00000000-0004-0000-0E00-000066000000}"/>
    <hyperlink ref="A105" r:id="rId104" xr:uid="{00000000-0004-0000-0E00-000067000000}"/>
    <hyperlink ref="A106" r:id="rId105" xr:uid="{00000000-0004-0000-0E00-000068000000}"/>
    <hyperlink ref="A107" r:id="rId106" xr:uid="{00000000-0004-0000-0E00-000069000000}"/>
    <hyperlink ref="A108" r:id="rId107" xr:uid="{00000000-0004-0000-0E00-00006A000000}"/>
    <hyperlink ref="A109" r:id="rId108" xr:uid="{00000000-0004-0000-0E00-00006B000000}"/>
    <hyperlink ref="A110" r:id="rId109" xr:uid="{00000000-0004-0000-0E00-00006C000000}"/>
    <hyperlink ref="A111" r:id="rId110" xr:uid="{00000000-0004-0000-0E00-00006D000000}"/>
    <hyperlink ref="A112" r:id="rId111" xr:uid="{00000000-0004-0000-0E00-00006E000000}"/>
    <hyperlink ref="A113" r:id="rId112" xr:uid="{00000000-0004-0000-0E00-00006F000000}"/>
    <hyperlink ref="A114" r:id="rId113" xr:uid="{00000000-0004-0000-0E00-000070000000}"/>
    <hyperlink ref="A115" r:id="rId114" xr:uid="{00000000-0004-0000-0E00-000071000000}"/>
    <hyperlink ref="A116" r:id="rId115" xr:uid="{00000000-0004-0000-0E00-000072000000}"/>
    <hyperlink ref="A117" r:id="rId116" xr:uid="{00000000-0004-0000-0E00-000073000000}"/>
    <hyperlink ref="A118" r:id="rId117" xr:uid="{00000000-0004-0000-0E00-000074000000}"/>
    <hyperlink ref="A119" r:id="rId118" xr:uid="{00000000-0004-0000-0E00-000075000000}"/>
    <hyperlink ref="A120" r:id="rId119" xr:uid="{00000000-0004-0000-0E00-000076000000}"/>
    <hyperlink ref="A121" r:id="rId120" xr:uid="{00000000-0004-0000-0E00-000077000000}"/>
    <hyperlink ref="A122" r:id="rId121" xr:uid="{00000000-0004-0000-0E00-000078000000}"/>
    <hyperlink ref="A123" r:id="rId122" xr:uid="{00000000-0004-0000-0E00-000079000000}"/>
    <hyperlink ref="A124" r:id="rId123" xr:uid="{00000000-0004-0000-0E00-00007A000000}"/>
    <hyperlink ref="A125" r:id="rId124" xr:uid="{00000000-0004-0000-0E00-00007B000000}"/>
    <hyperlink ref="A126" r:id="rId125" xr:uid="{00000000-0004-0000-0E00-00007C000000}"/>
    <hyperlink ref="A127" r:id="rId126" xr:uid="{00000000-0004-0000-0E00-00007D000000}"/>
    <hyperlink ref="A128" r:id="rId127" xr:uid="{00000000-0004-0000-0E00-00007E000000}"/>
    <hyperlink ref="A129" r:id="rId128" xr:uid="{00000000-0004-0000-0E00-00007F000000}"/>
    <hyperlink ref="A130" r:id="rId129" xr:uid="{00000000-0004-0000-0E00-000080000000}"/>
    <hyperlink ref="A131" r:id="rId130" xr:uid="{00000000-0004-0000-0E00-000081000000}"/>
    <hyperlink ref="A132" r:id="rId131" xr:uid="{00000000-0004-0000-0E00-000082000000}"/>
    <hyperlink ref="A133" r:id="rId132" xr:uid="{00000000-0004-0000-0E00-000083000000}"/>
    <hyperlink ref="A134" r:id="rId133" xr:uid="{00000000-0004-0000-0E00-000084000000}"/>
    <hyperlink ref="A135" r:id="rId134" xr:uid="{00000000-0004-0000-0E00-000085000000}"/>
    <hyperlink ref="A136" r:id="rId135" xr:uid="{00000000-0004-0000-0E00-000086000000}"/>
    <hyperlink ref="A137" r:id="rId136" xr:uid="{00000000-0004-0000-0E00-000087000000}"/>
    <hyperlink ref="A138" r:id="rId137" xr:uid="{00000000-0004-0000-0E00-000088000000}"/>
    <hyperlink ref="A139" r:id="rId138" xr:uid="{00000000-0004-0000-0E00-000089000000}"/>
    <hyperlink ref="A140" r:id="rId139" xr:uid="{00000000-0004-0000-0E00-00008A000000}"/>
    <hyperlink ref="A141" r:id="rId140" xr:uid="{00000000-0004-0000-0E00-00008B000000}"/>
    <hyperlink ref="A142" r:id="rId141" xr:uid="{00000000-0004-0000-0E00-00008C000000}"/>
    <hyperlink ref="A143" r:id="rId142" xr:uid="{00000000-0004-0000-0E00-00008D000000}"/>
    <hyperlink ref="A144" r:id="rId143" xr:uid="{00000000-0004-0000-0E00-00008E000000}"/>
    <hyperlink ref="A145" r:id="rId144" xr:uid="{00000000-0004-0000-0E00-00008F000000}"/>
    <hyperlink ref="A146" r:id="rId145" xr:uid="{00000000-0004-0000-0E00-000090000000}"/>
    <hyperlink ref="A147" r:id="rId146" xr:uid="{00000000-0004-0000-0E00-000091000000}"/>
    <hyperlink ref="A148" r:id="rId147" xr:uid="{00000000-0004-0000-0E00-000092000000}"/>
    <hyperlink ref="A149" r:id="rId148" xr:uid="{00000000-0004-0000-0E00-000093000000}"/>
    <hyperlink ref="A150" r:id="rId149" xr:uid="{00000000-0004-0000-0E00-000094000000}"/>
    <hyperlink ref="A151" r:id="rId150" xr:uid="{00000000-0004-0000-0E00-000095000000}"/>
    <hyperlink ref="A152" r:id="rId151" xr:uid="{00000000-0004-0000-0E00-000096000000}"/>
    <hyperlink ref="A153" r:id="rId152" xr:uid="{00000000-0004-0000-0E00-000097000000}"/>
    <hyperlink ref="A154" r:id="rId153" xr:uid="{00000000-0004-0000-0E00-000098000000}"/>
    <hyperlink ref="A155" r:id="rId154" xr:uid="{00000000-0004-0000-0E00-000099000000}"/>
    <hyperlink ref="A156" r:id="rId155" xr:uid="{00000000-0004-0000-0E00-00009A000000}"/>
    <hyperlink ref="A157" r:id="rId156" xr:uid="{00000000-0004-0000-0E00-00009B000000}"/>
    <hyperlink ref="A158" r:id="rId157" xr:uid="{00000000-0004-0000-0E00-00009C000000}"/>
    <hyperlink ref="A159" r:id="rId158" xr:uid="{00000000-0004-0000-0E00-00009D000000}"/>
    <hyperlink ref="A160" r:id="rId159" xr:uid="{00000000-0004-0000-0E00-00009E000000}"/>
    <hyperlink ref="A161" r:id="rId160" xr:uid="{00000000-0004-0000-0E00-00009F000000}"/>
    <hyperlink ref="A162" r:id="rId161" xr:uid="{00000000-0004-0000-0E00-0000A0000000}"/>
    <hyperlink ref="A163" r:id="rId162" xr:uid="{00000000-0004-0000-0E00-0000A1000000}"/>
    <hyperlink ref="A164" r:id="rId163" xr:uid="{00000000-0004-0000-0E00-0000A2000000}"/>
    <hyperlink ref="A165" r:id="rId164" xr:uid="{00000000-0004-0000-0E00-0000A3000000}"/>
    <hyperlink ref="A166" r:id="rId165" xr:uid="{00000000-0004-0000-0E00-0000A4000000}"/>
    <hyperlink ref="A167" r:id="rId166" xr:uid="{00000000-0004-0000-0E00-0000A5000000}"/>
    <hyperlink ref="A168" r:id="rId167" xr:uid="{00000000-0004-0000-0E00-0000A6000000}"/>
    <hyperlink ref="A169" r:id="rId168" xr:uid="{00000000-0004-0000-0E00-0000A7000000}"/>
    <hyperlink ref="A170" r:id="rId169" xr:uid="{00000000-0004-0000-0E00-0000A8000000}"/>
    <hyperlink ref="A171" r:id="rId170" xr:uid="{00000000-0004-0000-0E00-0000A9000000}"/>
    <hyperlink ref="A172" r:id="rId171" xr:uid="{00000000-0004-0000-0E00-0000AA000000}"/>
    <hyperlink ref="A173" r:id="rId172" xr:uid="{00000000-0004-0000-0E00-0000AB000000}"/>
    <hyperlink ref="A174" r:id="rId173" xr:uid="{00000000-0004-0000-0E00-0000AC000000}"/>
    <hyperlink ref="A175" r:id="rId174" xr:uid="{00000000-0004-0000-0E00-0000AD000000}"/>
    <hyperlink ref="A176" r:id="rId175" xr:uid="{00000000-0004-0000-0E00-0000AE000000}"/>
    <hyperlink ref="A177" r:id="rId176" xr:uid="{00000000-0004-0000-0E00-0000AF000000}"/>
    <hyperlink ref="A178" r:id="rId177" xr:uid="{00000000-0004-0000-0E00-0000B0000000}"/>
    <hyperlink ref="A179" r:id="rId178" xr:uid="{00000000-0004-0000-0E00-0000B1000000}"/>
    <hyperlink ref="A180" r:id="rId179" xr:uid="{00000000-0004-0000-0E00-0000B2000000}"/>
    <hyperlink ref="A181" r:id="rId180" xr:uid="{00000000-0004-0000-0E00-0000B3000000}"/>
    <hyperlink ref="A182" r:id="rId181" xr:uid="{00000000-0004-0000-0E00-0000B4000000}"/>
    <hyperlink ref="A183" r:id="rId182" xr:uid="{00000000-0004-0000-0E00-0000B5000000}"/>
    <hyperlink ref="A184" r:id="rId183" xr:uid="{00000000-0004-0000-0E00-0000B6000000}"/>
    <hyperlink ref="A185" r:id="rId184" xr:uid="{00000000-0004-0000-0E00-0000B7000000}"/>
    <hyperlink ref="A186" r:id="rId185" xr:uid="{00000000-0004-0000-0E00-0000B8000000}"/>
    <hyperlink ref="A187" r:id="rId186" xr:uid="{00000000-0004-0000-0E00-0000B9000000}"/>
    <hyperlink ref="A188" r:id="rId187" xr:uid="{00000000-0004-0000-0E00-0000BA000000}"/>
    <hyperlink ref="A189" r:id="rId188" xr:uid="{00000000-0004-0000-0E00-0000BB000000}"/>
    <hyperlink ref="A190" r:id="rId189" xr:uid="{00000000-0004-0000-0E00-0000BC000000}"/>
    <hyperlink ref="A191" r:id="rId190" xr:uid="{00000000-0004-0000-0E00-0000BD000000}"/>
    <hyperlink ref="A192" r:id="rId191" xr:uid="{00000000-0004-0000-0E00-0000BE000000}"/>
    <hyperlink ref="A193" r:id="rId192" xr:uid="{00000000-0004-0000-0E00-0000BF000000}"/>
    <hyperlink ref="A194" r:id="rId193" xr:uid="{00000000-0004-0000-0E00-0000C0000000}"/>
    <hyperlink ref="A195" r:id="rId194" xr:uid="{00000000-0004-0000-0E00-0000C1000000}"/>
    <hyperlink ref="A196" r:id="rId195" xr:uid="{00000000-0004-0000-0E00-0000C2000000}"/>
    <hyperlink ref="A197" r:id="rId196" xr:uid="{00000000-0004-0000-0E00-0000C3000000}"/>
    <hyperlink ref="A198" r:id="rId197" xr:uid="{00000000-0004-0000-0E00-0000C4000000}"/>
    <hyperlink ref="A199" r:id="rId198" xr:uid="{00000000-0004-0000-0E00-0000C5000000}"/>
    <hyperlink ref="A200" r:id="rId199" xr:uid="{00000000-0004-0000-0E00-0000C6000000}"/>
    <hyperlink ref="A201" r:id="rId200" xr:uid="{00000000-0004-0000-0E00-0000C7000000}"/>
    <hyperlink ref="A202" r:id="rId201" xr:uid="{00000000-0004-0000-0E00-0000C8000000}"/>
    <hyperlink ref="A203" r:id="rId202" xr:uid="{00000000-0004-0000-0E00-0000C9000000}"/>
    <hyperlink ref="A204" r:id="rId203" xr:uid="{00000000-0004-0000-0E00-0000CA000000}"/>
    <hyperlink ref="A205" r:id="rId204" xr:uid="{00000000-0004-0000-0E00-0000CB000000}"/>
    <hyperlink ref="A206" r:id="rId205" xr:uid="{00000000-0004-0000-0E00-0000CC000000}"/>
    <hyperlink ref="A207" r:id="rId206" xr:uid="{00000000-0004-0000-0E00-0000CD000000}"/>
    <hyperlink ref="A208" r:id="rId207" xr:uid="{00000000-0004-0000-0E00-0000CE000000}"/>
    <hyperlink ref="A209" r:id="rId208" xr:uid="{00000000-0004-0000-0E00-0000CF000000}"/>
    <hyperlink ref="A210" r:id="rId209" xr:uid="{00000000-0004-0000-0E00-0000D0000000}"/>
    <hyperlink ref="A211" r:id="rId210" xr:uid="{00000000-0004-0000-0E00-0000D1000000}"/>
    <hyperlink ref="A212" r:id="rId211" xr:uid="{00000000-0004-0000-0E00-0000D2000000}"/>
    <hyperlink ref="A213" r:id="rId212" xr:uid="{00000000-0004-0000-0E00-0000D3000000}"/>
    <hyperlink ref="A214" r:id="rId213" xr:uid="{00000000-0004-0000-0E00-0000D4000000}"/>
    <hyperlink ref="A215" r:id="rId214" xr:uid="{00000000-0004-0000-0E00-0000D5000000}"/>
    <hyperlink ref="A216" r:id="rId215" xr:uid="{00000000-0004-0000-0E00-0000D6000000}"/>
    <hyperlink ref="A217" r:id="rId216" xr:uid="{00000000-0004-0000-0E00-0000D7000000}"/>
    <hyperlink ref="A218" r:id="rId217" xr:uid="{00000000-0004-0000-0E00-0000D8000000}"/>
    <hyperlink ref="A219" r:id="rId218" xr:uid="{00000000-0004-0000-0E00-0000D9000000}"/>
    <hyperlink ref="A220" r:id="rId219" xr:uid="{00000000-0004-0000-0E00-0000DA000000}"/>
    <hyperlink ref="A221" r:id="rId220" xr:uid="{00000000-0004-0000-0E00-0000DB000000}"/>
    <hyperlink ref="A222" r:id="rId221" xr:uid="{00000000-0004-0000-0E00-0000DC000000}"/>
    <hyperlink ref="A223" r:id="rId222" xr:uid="{00000000-0004-0000-0E00-0000DD000000}"/>
    <hyperlink ref="A224" r:id="rId223" xr:uid="{00000000-0004-0000-0E00-0000DE000000}"/>
    <hyperlink ref="A225" r:id="rId224" xr:uid="{00000000-0004-0000-0E00-0000DF000000}"/>
    <hyperlink ref="A226" r:id="rId225" xr:uid="{00000000-0004-0000-0E00-0000E0000000}"/>
    <hyperlink ref="A227" r:id="rId226" xr:uid="{00000000-0004-0000-0E00-0000E1000000}"/>
    <hyperlink ref="A228" r:id="rId227" xr:uid="{00000000-0004-0000-0E00-0000E2000000}"/>
    <hyperlink ref="A229" r:id="rId228" xr:uid="{00000000-0004-0000-0E00-0000E3000000}"/>
    <hyperlink ref="A230" r:id="rId229" xr:uid="{00000000-0004-0000-0E00-0000E4000000}"/>
    <hyperlink ref="A231" r:id="rId230" xr:uid="{00000000-0004-0000-0E00-0000E5000000}"/>
    <hyperlink ref="A232" r:id="rId231" xr:uid="{00000000-0004-0000-0E00-0000E6000000}"/>
    <hyperlink ref="A233" r:id="rId232" xr:uid="{00000000-0004-0000-0E00-0000E7000000}"/>
    <hyperlink ref="A234" r:id="rId233" xr:uid="{00000000-0004-0000-0E00-0000E8000000}"/>
    <hyperlink ref="A235" r:id="rId234" xr:uid="{00000000-0004-0000-0E00-0000E9000000}"/>
    <hyperlink ref="A236" r:id="rId235" xr:uid="{00000000-0004-0000-0E00-0000EA000000}"/>
    <hyperlink ref="A237" r:id="rId236" xr:uid="{00000000-0004-0000-0E00-0000EB000000}"/>
    <hyperlink ref="A238" r:id="rId237" xr:uid="{00000000-0004-0000-0E00-0000EC000000}"/>
    <hyperlink ref="A239" r:id="rId238" xr:uid="{00000000-0004-0000-0E00-0000ED000000}"/>
    <hyperlink ref="A240" r:id="rId239" xr:uid="{00000000-0004-0000-0E00-0000EE000000}"/>
    <hyperlink ref="A241" r:id="rId240" xr:uid="{00000000-0004-0000-0E00-0000EF000000}"/>
    <hyperlink ref="A242" r:id="rId241" xr:uid="{00000000-0004-0000-0E00-0000F0000000}"/>
    <hyperlink ref="A243" r:id="rId242" xr:uid="{00000000-0004-0000-0E00-0000F1000000}"/>
    <hyperlink ref="A244" r:id="rId243" xr:uid="{00000000-0004-0000-0E00-0000F2000000}"/>
    <hyperlink ref="A245" r:id="rId244" xr:uid="{00000000-0004-0000-0E00-0000F3000000}"/>
    <hyperlink ref="A246" r:id="rId245" xr:uid="{00000000-0004-0000-0E00-0000F4000000}"/>
    <hyperlink ref="A247" r:id="rId246" xr:uid="{00000000-0004-0000-0E00-0000F5000000}"/>
    <hyperlink ref="A248" r:id="rId247" xr:uid="{00000000-0004-0000-0E00-0000F6000000}"/>
    <hyperlink ref="A249" r:id="rId248" xr:uid="{00000000-0004-0000-0E00-0000F7000000}"/>
    <hyperlink ref="A250" r:id="rId249" xr:uid="{00000000-0004-0000-0E00-0000F8000000}"/>
    <hyperlink ref="A251" r:id="rId250" xr:uid="{00000000-0004-0000-0E00-0000F9000000}"/>
    <hyperlink ref="A252" r:id="rId251" xr:uid="{00000000-0004-0000-0E00-0000FA000000}"/>
    <hyperlink ref="A253" r:id="rId252" xr:uid="{00000000-0004-0000-0E00-0000FB000000}"/>
    <hyperlink ref="A254" r:id="rId253" xr:uid="{00000000-0004-0000-0E00-0000FC000000}"/>
    <hyperlink ref="A255" r:id="rId254" xr:uid="{00000000-0004-0000-0E00-0000FD000000}"/>
    <hyperlink ref="A256" r:id="rId255" xr:uid="{00000000-0004-0000-0E00-0000FE000000}"/>
    <hyperlink ref="A257" r:id="rId256" xr:uid="{00000000-0004-0000-0E00-0000FF000000}"/>
    <hyperlink ref="A258" r:id="rId257" xr:uid="{00000000-0004-0000-0E00-000000010000}"/>
    <hyperlink ref="A259" r:id="rId258" xr:uid="{00000000-0004-0000-0E00-000001010000}"/>
    <hyperlink ref="A260" r:id="rId259" xr:uid="{00000000-0004-0000-0E00-000002010000}"/>
    <hyperlink ref="A261" r:id="rId260" xr:uid="{00000000-0004-0000-0E00-000003010000}"/>
    <hyperlink ref="A262" r:id="rId261" xr:uid="{00000000-0004-0000-0E00-000004010000}"/>
    <hyperlink ref="A263" r:id="rId262" xr:uid="{00000000-0004-0000-0E00-000005010000}"/>
    <hyperlink ref="A264" r:id="rId263" xr:uid="{00000000-0004-0000-0E00-000006010000}"/>
    <hyperlink ref="A265" r:id="rId264" xr:uid="{00000000-0004-0000-0E00-000007010000}"/>
    <hyperlink ref="A266" r:id="rId265" xr:uid="{00000000-0004-0000-0E00-000008010000}"/>
    <hyperlink ref="A267" r:id="rId266" xr:uid="{00000000-0004-0000-0E00-000009010000}"/>
    <hyperlink ref="A268" r:id="rId267" xr:uid="{00000000-0004-0000-0E00-00000A010000}"/>
    <hyperlink ref="A269" r:id="rId268" xr:uid="{00000000-0004-0000-0E00-00000B010000}"/>
    <hyperlink ref="A270" r:id="rId269" xr:uid="{00000000-0004-0000-0E00-00000C010000}"/>
    <hyperlink ref="A271" r:id="rId270" xr:uid="{00000000-0004-0000-0E00-00000D010000}"/>
    <hyperlink ref="A272" r:id="rId271" xr:uid="{00000000-0004-0000-0E00-00000E010000}"/>
    <hyperlink ref="A273" r:id="rId272" xr:uid="{00000000-0004-0000-0E00-00000F010000}"/>
    <hyperlink ref="A274" r:id="rId273" xr:uid="{00000000-0004-0000-0E00-000010010000}"/>
    <hyperlink ref="A275" r:id="rId274" xr:uid="{00000000-0004-0000-0E00-000011010000}"/>
    <hyperlink ref="A276" r:id="rId275" xr:uid="{00000000-0004-0000-0E00-000012010000}"/>
    <hyperlink ref="A277" r:id="rId276" xr:uid="{00000000-0004-0000-0E00-000013010000}"/>
    <hyperlink ref="A278" r:id="rId277" xr:uid="{00000000-0004-0000-0E00-000014010000}"/>
    <hyperlink ref="A279" r:id="rId278" xr:uid="{00000000-0004-0000-0E00-000015010000}"/>
    <hyperlink ref="A280" r:id="rId279" xr:uid="{00000000-0004-0000-0E00-000016010000}"/>
    <hyperlink ref="A281" r:id="rId280" xr:uid="{00000000-0004-0000-0E00-000017010000}"/>
    <hyperlink ref="A282" r:id="rId281" xr:uid="{00000000-0004-0000-0E00-000018010000}"/>
    <hyperlink ref="A283" r:id="rId282" xr:uid="{00000000-0004-0000-0E00-000019010000}"/>
    <hyperlink ref="A284" r:id="rId283" xr:uid="{00000000-0004-0000-0E00-00001A010000}"/>
    <hyperlink ref="A285" r:id="rId284" xr:uid="{00000000-0004-0000-0E00-00001B010000}"/>
    <hyperlink ref="A286" r:id="rId285" xr:uid="{00000000-0004-0000-0E00-00001C010000}"/>
    <hyperlink ref="A287" r:id="rId286" xr:uid="{00000000-0004-0000-0E00-00001D010000}"/>
    <hyperlink ref="A288" r:id="rId287" xr:uid="{00000000-0004-0000-0E00-00001E010000}"/>
    <hyperlink ref="A289" r:id="rId288" xr:uid="{00000000-0004-0000-0E00-00001F010000}"/>
    <hyperlink ref="A290" r:id="rId289" xr:uid="{00000000-0004-0000-0E00-000020010000}"/>
    <hyperlink ref="A291" r:id="rId290" xr:uid="{00000000-0004-0000-0E00-000021010000}"/>
    <hyperlink ref="A292" r:id="rId291" xr:uid="{00000000-0004-0000-0E00-000022010000}"/>
    <hyperlink ref="A293" r:id="rId292" xr:uid="{00000000-0004-0000-0E00-000023010000}"/>
    <hyperlink ref="A294" r:id="rId293" xr:uid="{00000000-0004-0000-0E00-000024010000}"/>
    <hyperlink ref="A295" r:id="rId294" xr:uid="{00000000-0004-0000-0E00-000025010000}"/>
    <hyperlink ref="A296" r:id="rId295" xr:uid="{00000000-0004-0000-0E00-000026010000}"/>
    <hyperlink ref="A297" r:id="rId296" xr:uid="{00000000-0004-0000-0E00-000027010000}"/>
    <hyperlink ref="A298" r:id="rId297" xr:uid="{00000000-0004-0000-0E00-000028010000}"/>
    <hyperlink ref="A299" r:id="rId298" xr:uid="{00000000-0004-0000-0E00-000029010000}"/>
    <hyperlink ref="A300" r:id="rId299" xr:uid="{00000000-0004-0000-0E00-00002A010000}"/>
    <hyperlink ref="A301" r:id="rId300" xr:uid="{00000000-0004-0000-0E00-00002B010000}"/>
    <hyperlink ref="A302" r:id="rId301" xr:uid="{00000000-0004-0000-0E00-00002C010000}"/>
    <hyperlink ref="A303" r:id="rId302" xr:uid="{00000000-0004-0000-0E00-00002D010000}"/>
    <hyperlink ref="A304" r:id="rId303" xr:uid="{00000000-0004-0000-0E00-00002E010000}"/>
    <hyperlink ref="A305" r:id="rId304" xr:uid="{00000000-0004-0000-0E00-00002F010000}"/>
    <hyperlink ref="A306" r:id="rId305" xr:uid="{00000000-0004-0000-0E00-000030010000}"/>
    <hyperlink ref="A307" r:id="rId306" xr:uid="{00000000-0004-0000-0E00-000031010000}"/>
    <hyperlink ref="A308" r:id="rId307" xr:uid="{00000000-0004-0000-0E00-000032010000}"/>
    <hyperlink ref="A309" r:id="rId308" xr:uid="{00000000-0004-0000-0E00-000033010000}"/>
    <hyperlink ref="A310" r:id="rId309" xr:uid="{00000000-0004-0000-0E00-000034010000}"/>
    <hyperlink ref="A311" r:id="rId310" xr:uid="{00000000-0004-0000-0E00-000035010000}"/>
    <hyperlink ref="A312" r:id="rId311" xr:uid="{00000000-0004-0000-0E00-000036010000}"/>
    <hyperlink ref="A313" r:id="rId312" xr:uid="{00000000-0004-0000-0E00-000037010000}"/>
    <hyperlink ref="A314" r:id="rId313" xr:uid="{00000000-0004-0000-0E00-000038010000}"/>
    <hyperlink ref="A315" r:id="rId314" xr:uid="{00000000-0004-0000-0E00-000039010000}"/>
    <hyperlink ref="A316" r:id="rId315" xr:uid="{00000000-0004-0000-0E00-00003A010000}"/>
    <hyperlink ref="A317" r:id="rId316" xr:uid="{00000000-0004-0000-0E00-00003B010000}"/>
    <hyperlink ref="A318" r:id="rId317" xr:uid="{00000000-0004-0000-0E00-00003C010000}"/>
    <hyperlink ref="A319" r:id="rId318" xr:uid="{00000000-0004-0000-0E00-00003D010000}"/>
    <hyperlink ref="A320" r:id="rId319" xr:uid="{00000000-0004-0000-0E00-00003E010000}"/>
    <hyperlink ref="A321" r:id="rId320" xr:uid="{00000000-0004-0000-0E00-00003F010000}"/>
    <hyperlink ref="A322" r:id="rId321" xr:uid="{00000000-0004-0000-0E00-000040010000}"/>
    <hyperlink ref="A323" r:id="rId322" xr:uid="{00000000-0004-0000-0E00-000041010000}"/>
    <hyperlink ref="A324" r:id="rId323" xr:uid="{00000000-0004-0000-0E00-000042010000}"/>
    <hyperlink ref="A325" r:id="rId324" xr:uid="{00000000-0004-0000-0E00-000043010000}"/>
    <hyperlink ref="A326" r:id="rId325" xr:uid="{00000000-0004-0000-0E00-000044010000}"/>
    <hyperlink ref="A327" r:id="rId326" xr:uid="{00000000-0004-0000-0E00-000045010000}"/>
    <hyperlink ref="A328" r:id="rId327" xr:uid="{00000000-0004-0000-0E00-000046010000}"/>
    <hyperlink ref="A329" r:id="rId328" xr:uid="{00000000-0004-0000-0E00-000047010000}"/>
    <hyperlink ref="A330" r:id="rId329" xr:uid="{00000000-0004-0000-0E00-000048010000}"/>
    <hyperlink ref="A331" r:id="rId330" xr:uid="{00000000-0004-0000-0E00-000049010000}"/>
    <hyperlink ref="A332" r:id="rId331" xr:uid="{00000000-0004-0000-0E00-00004A010000}"/>
    <hyperlink ref="A333" r:id="rId332" xr:uid="{00000000-0004-0000-0E00-00004B010000}"/>
    <hyperlink ref="A334" r:id="rId333" xr:uid="{00000000-0004-0000-0E00-00004C010000}"/>
    <hyperlink ref="A335" r:id="rId334" xr:uid="{00000000-0004-0000-0E00-00004D010000}"/>
    <hyperlink ref="A336" r:id="rId335" xr:uid="{00000000-0004-0000-0E00-00004E010000}"/>
    <hyperlink ref="A337" r:id="rId336" xr:uid="{00000000-0004-0000-0E00-00004F010000}"/>
    <hyperlink ref="A338" r:id="rId337" xr:uid="{00000000-0004-0000-0E00-000050010000}"/>
    <hyperlink ref="A339" r:id="rId338" xr:uid="{00000000-0004-0000-0E00-000051010000}"/>
    <hyperlink ref="A340" r:id="rId339" xr:uid="{00000000-0004-0000-0E00-000052010000}"/>
    <hyperlink ref="A341" r:id="rId340" xr:uid="{00000000-0004-0000-0E00-000053010000}"/>
    <hyperlink ref="A342" r:id="rId341" xr:uid="{00000000-0004-0000-0E00-000054010000}"/>
    <hyperlink ref="A343" r:id="rId342" xr:uid="{00000000-0004-0000-0E00-000055010000}"/>
    <hyperlink ref="A344" r:id="rId343" xr:uid="{00000000-0004-0000-0E00-000056010000}"/>
    <hyperlink ref="A345" r:id="rId344" xr:uid="{00000000-0004-0000-0E00-000057010000}"/>
    <hyperlink ref="A346" r:id="rId345" xr:uid="{00000000-0004-0000-0E00-000058010000}"/>
    <hyperlink ref="A347" r:id="rId346" xr:uid="{00000000-0004-0000-0E00-000059010000}"/>
    <hyperlink ref="A348" r:id="rId347" xr:uid="{00000000-0004-0000-0E00-00005A010000}"/>
    <hyperlink ref="A349" r:id="rId348" xr:uid="{00000000-0004-0000-0E00-00005B010000}"/>
    <hyperlink ref="A350" r:id="rId349" xr:uid="{00000000-0004-0000-0E00-00005C010000}"/>
    <hyperlink ref="A351" r:id="rId350" xr:uid="{00000000-0004-0000-0E00-00005D010000}"/>
    <hyperlink ref="A352" r:id="rId351" xr:uid="{00000000-0004-0000-0E00-00005E010000}"/>
    <hyperlink ref="A353" r:id="rId352" xr:uid="{00000000-0004-0000-0E00-00005F010000}"/>
    <hyperlink ref="A354" r:id="rId353" xr:uid="{00000000-0004-0000-0E00-000060010000}"/>
    <hyperlink ref="A355" r:id="rId354" xr:uid="{00000000-0004-0000-0E00-000061010000}"/>
    <hyperlink ref="A356" r:id="rId355" xr:uid="{00000000-0004-0000-0E00-000062010000}"/>
    <hyperlink ref="A357" r:id="rId356" xr:uid="{00000000-0004-0000-0E00-000063010000}"/>
    <hyperlink ref="A358" r:id="rId357" xr:uid="{00000000-0004-0000-0E00-000064010000}"/>
    <hyperlink ref="A359" r:id="rId358" xr:uid="{00000000-0004-0000-0E00-000065010000}"/>
    <hyperlink ref="A360" r:id="rId359" xr:uid="{00000000-0004-0000-0E00-000066010000}"/>
    <hyperlink ref="A361" r:id="rId360" xr:uid="{00000000-0004-0000-0E00-000067010000}"/>
    <hyperlink ref="A362" r:id="rId361" xr:uid="{00000000-0004-0000-0E00-000068010000}"/>
    <hyperlink ref="A363" r:id="rId362" xr:uid="{00000000-0004-0000-0E00-000069010000}"/>
    <hyperlink ref="A364" r:id="rId363" xr:uid="{00000000-0004-0000-0E00-00006A010000}"/>
    <hyperlink ref="A365" r:id="rId364" xr:uid="{00000000-0004-0000-0E00-00006B010000}"/>
    <hyperlink ref="A366" r:id="rId365" xr:uid="{00000000-0004-0000-0E00-00006C010000}"/>
    <hyperlink ref="A367" r:id="rId366" xr:uid="{00000000-0004-0000-0E00-00006D010000}"/>
    <hyperlink ref="A369" r:id="rId367" xr:uid="{00000000-0004-0000-0E00-00006E010000}"/>
    <hyperlink ref="A370" r:id="rId368" xr:uid="{00000000-0004-0000-0E00-00006F010000}"/>
    <hyperlink ref="A371" r:id="rId369" xr:uid="{00000000-0004-0000-0E00-000070010000}"/>
    <hyperlink ref="A372" r:id="rId370" xr:uid="{00000000-0004-0000-0E00-000071010000}"/>
    <hyperlink ref="A373" r:id="rId371" xr:uid="{00000000-0004-0000-0E00-000072010000}"/>
    <hyperlink ref="A374" r:id="rId372" xr:uid="{00000000-0004-0000-0E00-000073010000}"/>
    <hyperlink ref="A375" r:id="rId373" xr:uid="{00000000-0004-0000-0E00-000074010000}"/>
    <hyperlink ref="A376" r:id="rId374" xr:uid="{00000000-0004-0000-0E00-000075010000}"/>
    <hyperlink ref="A377" r:id="rId375" xr:uid="{00000000-0004-0000-0E00-000076010000}"/>
    <hyperlink ref="A378" r:id="rId376" xr:uid="{00000000-0004-0000-0E00-000077010000}"/>
    <hyperlink ref="A379" r:id="rId377" xr:uid="{00000000-0004-0000-0E00-000078010000}"/>
    <hyperlink ref="A380" r:id="rId378" xr:uid="{00000000-0004-0000-0E00-000079010000}"/>
    <hyperlink ref="A381" r:id="rId379" xr:uid="{00000000-0004-0000-0E00-00007A010000}"/>
    <hyperlink ref="A382" r:id="rId380" xr:uid="{00000000-0004-0000-0E00-00007B010000}"/>
    <hyperlink ref="A383" r:id="rId381" xr:uid="{00000000-0004-0000-0E00-00007C010000}"/>
    <hyperlink ref="A384" r:id="rId382" xr:uid="{00000000-0004-0000-0E00-00007D010000}"/>
    <hyperlink ref="A385" r:id="rId383" xr:uid="{00000000-0004-0000-0E00-00007E010000}"/>
    <hyperlink ref="A386" r:id="rId384" xr:uid="{00000000-0004-0000-0E00-00007F010000}"/>
    <hyperlink ref="A387" r:id="rId385" xr:uid="{00000000-0004-0000-0E00-000080010000}"/>
    <hyperlink ref="A388" r:id="rId386" xr:uid="{00000000-0004-0000-0E00-000081010000}"/>
    <hyperlink ref="A389" r:id="rId387" xr:uid="{00000000-0004-0000-0E00-000082010000}"/>
    <hyperlink ref="A390" r:id="rId388" xr:uid="{00000000-0004-0000-0E00-000083010000}"/>
    <hyperlink ref="A391" r:id="rId389" xr:uid="{00000000-0004-0000-0E00-000084010000}"/>
    <hyperlink ref="A392" r:id="rId390" xr:uid="{00000000-0004-0000-0E00-000085010000}"/>
    <hyperlink ref="A394" r:id="rId391" xr:uid="{00000000-0004-0000-0E00-000086010000}"/>
    <hyperlink ref="A395" r:id="rId392" xr:uid="{00000000-0004-0000-0E00-000087010000}"/>
    <hyperlink ref="A396" r:id="rId393" xr:uid="{00000000-0004-0000-0E00-000088010000}"/>
    <hyperlink ref="A397" r:id="rId394" xr:uid="{00000000-0004-0000-0E00-000089010000}"/>
    <hyperlink ref="A398" r:id="rId395" xr:uid="{00000000-0004-0000-0E00-00008A010000}"/>
    <hyperlink ref="A399" r:id="rId396" xr:uid="{00000000-0004-0000-0E00-00008B010000}"/>
    <hyperlink ref="A400" r:id="rId397" xr:uid="{00000000-0004-0000-0E00-00008C010000}"/>
    <hyperlink ref="A401" r:id="rId398" xr:uid="{00000000-0004-0000-0E00-00008D010000}"/>
    <hyperlink ref="A402" r:id="rId399" xr:uid="{00000000-0004-0000-0E00-00008E010000}"/>
    <hyperlink ref="A403" r:id="rId400" xr:uid="{00000000-0004-0000-0E00-00008F010000}"/>
    <hyperlink ref="A404" r:id="rId401" xr:uid="{00000000-0004-0000-0E00-000090010000}"/>
    <hyperlink ref="A405" r:id="rId402" xr:uid="{00000000-0004-0000-0E00-000091010000}"/>
    <hyperlink ref="A406" r:id="rId403" xr:uid="{00000000-0004-0000-0E00-000092010000}"/>
    <hyperlink ref="A407" r:id="rId404" xr:uid="{00000000-0004-0000-0E00-000093010000}"/>
    <hyperlink ref="A408" r:id="rId405" xr:uid="{00000000-0004-0000-0E00-000094010000}"/>
    <hyperlink ref="A409" r:id="rId406" xr:uid="{00000000-0004-0000-0E00-000095010000}"/>
    <hyperlink ref="A410" r:id="rId407" xr:uid="{00000000-0004-0000-0E00-000096010000}"/>
    <hyperlink ref="A411" r:id="rId408" xr:uid="{00000000-0004-0000-0E00-000097010000}"/>
    <hyperlink ref="A412" r:id="rId409" xr:uid="{00000000-0004-0000-0E00-000098010000}"/>
    <hyperlink ref="A413" r:id="rId410" xr:uid="{00000000-0004-0000-0E00-000099010000}"/>
    <hyperlink ref="A414" r:id="rId411" xr:uid="{00000000-0004-0000-0E00-00009A010000}"/>
    <hyperlink ref="A415" r:id="rId412" xr:uid="{00000000-0004-0000-0E00-00009B010000}"/>
    <hyperlink ref="A416" r:id="rId413" xr:uid="{00000000-0004-0000-0E00-00009C010000}"/>
    <hyperlink ref="A417" r:id="rId414" xr:uid="{00000000-0004-0000-0E00-00009D010000}"/>
    <hyperlink ref="A418" r:id="rId415" xr:uid="{00000000-0004-0000-0E00-00009E010000}"/>
    <hyperlink ref="A419" r:id="rId416" xr:uid="{00000000-0004-0000-0E00-00009F010000}"/>
    <hyperlink ref="A420" r:id="rId417" xr:uid="{00000000-0004-0000-0E00-0000A0010000}"/>
    <hyperlink ref="A421" r:id="rId418" xr:uid="{00000000-0004-0000-0E00-0000A1010000}"/>
    <hyperlink ref="A422" r:id="rId419" xr:uid="{00000000-0004-0000-0E00-0000A2010000}"/>
    <hyperlink ref="A423" r:id="rId420" xr:uid="{00000000-0004-0000-0E00-0000A3010000}"/>
    <hyperlink ref="A424" r:id="rId421" xr:uid="{00000000-0004-0000-0E00-0000A4010000}"/>
    <hyperlink ref="A425" r:id="rId422" xr:uid="{00000000-0004-0000-0E00-0000A5010000}"/>
    <hyperlink ref="A426" r:id="rId423" xr:uid="{00000000-0004-0000-0E00-0000A6010000}"/>
    <hyperlink ref="A427" r:id="rId424" xr:uid="{00000000-0004-0000-0E00-0000A7010000}"/>
    <hyperlink ref="A428" r:id="rId425" xr:uid="{00000000-0004-0000-0E00-0000A8010000}"/>
    <hyperlink ref="A429" r:id="rId426" xr:uid="{00000000-0004-0000-0E00-0000A9010000}"/>
    <hyperlink ref="A430" r:id="rId427" xr:uid="{00000000-0004-0000-0E00-0000AA010000}"/>
    <hyperlink ref="A431" r:id="rId428" xr:uid="{00000000-0004-0000-0E00-0000AB010000}"/>
    <hyperlink ref="A432" r:id="rId429" xr:uid="{00000000-0004-0000-0E00-0000AC010000}"/>
    <hyperlink ref="A433" r:id="rId430" xr:uid="{00000000-0004-0000-0E00-0000AD010000}"/>
    <hyperlink ref="A434" r:id="rId431" xr:uid="{00000000-0004-0000-0E00-0000AE010000}"/>
    <hyperlink ref="A435" r:id="rId432" xr:uid="{00000000-0004-0000-0E00-0000AF010000}"/>
    <hyperlink ref="A436" r:id="rId433" xr:uid="{00000000-0004-0000-0E00-0000B0010000}"/>
    <hyperlink ref="A437" r:id="rId434" xr:uid="{00000000-0004-0000-0E00-0000B1010000}"/>
    <hyperlink ref="A438" r:id="rId435" xr:uid="{00000000-0004-0000-0E00-0000B2010000}"/>
    <hyperlink ref="A440" r:id="rId436" xr:uid="{00000000-0004-0000-0E00-0000B3010000}"/>
    <hyperlink ref="A441" r:id="rId437" xr:uid="{00000000-0004-0000-0E00-0000B4010000}"/>
    <hyperlink ref="A442" r:id="rId438" xr:uid="{00000000-0004-0000-0E00-0000B5010000}"/>
    <hyperlink ref="A443" r:id="rId439" xr:uid="{00000000-0004-0000-0E00-0000B6010000}"/>
    <hyperlink ref="A444" r:id="rId440" xr:uid="{00000000-0004-0000-0E00-0000B7010000}"/>
    <hyperlink ref="A445" r:id="rId441" xr:uid="{00000000-0004-0000-0E00-0000B8010000}"/>
    <hyperlink ref="A446" r:id="rId442" xr:uid="{00000000-0004-0000-0E00-0000B9010000}"/>
    <hyperlink ref="A447" r:id="rId443" xr:uid="{00000000-0004-0000-0E00-0000BA010000}"/>
    <hyperlink ref="A448" r:id="rId444" xr:uid="{00000000-0004-0000-0E00-0000BB010000}"/>
    <hyperlink ref="A449" r:id="rId445" xr:uid="{00000000-0004-0000-0E00-0000BC010000}"/>
    <hyperlink ref="A450" r:id="rId446" xr:uid="{00000000-0004-0000-0E00-0000BD010000}"/>
    <hyperlink ref="A451" r:id="rId447" xr:uid="{00000000-0004-0000-0E00-0000BE010000}"/>
    <hyperlink ref="A452" r:id="rId448" xr:uid="{00000000-0004-0000-0E00-0000BF010000}"/>
    <hyperlink ref="A453" r:id="rId449" xr:uid="{00000000-0004-0000-0E00-0000C0010000}"/>
    <hyperlink ref="A454" r:id="rId450" xr:uid="{00000000-0004-0000-0E00-0000C1010000}"/>
    <hyperlink ref="A455" r:id="rId451" xr:uid="{00000000-0004-0000-0E00-0000C2010000}"/>
    <hyperlink ref="A456" r:id="rId452" xr:uid="{00000000-0004-0000-0E00-0000C3010000}"/>
    <hyperlink ref="A457" r:id="rId453" xr:uid="{00000000-0004-0000-0E00-0000C4010000}"/>
    <hyperlink ref="A458" r:id="rId454" xr:uid="{00000000-0004-0000-0E00-0000C5010000}"/>
    <hyperlink ref="A459" r:id="rId455" xr:uid="{00000000-0004-0000-0E00-0000C6010000}"/>
    <hyperlink ref="A460" r:id="rId456" xr:uid="{00000000-0004-0000-0E00-0000C7010000}"/>
    <hyperlink ref="A461" r:id="rId457" xr:uid="{00000000-0004-0000-0E00-0000C8010000}"/>
    <hyperlink ref="A462" r:id="rId458" xr:uid="{00000000-0004-0000-0E00-0000C9010000}"/>
    <hyperlink ref="A463" r:id="rId459" xr:uid="{00000000-0004-0000-0E00-0000CA010000}"/>
    <hyperlink ref="A464" r:id="rId460" xr:uid="{00000000-0004-0000-0E00-0000CB010000}"/>
    <hyperlink ref="A465" r:id="rId461" xr:uid="{00000000-0004-0000-0E00-0000CC010000}"/>
    <hyperlink ref="A466" r:id="rId462" xr:uid="{00000000-0004-0000-0E00-0000CD010000}"/>
    <hyperlink ref="A467" r:id="rId463" xr:uid="{00000000-0004-0000-0E00-0000CE010000}"/>
    <hyperlink ref="A468" r:id="rId464" xr:uid="{00000000-0004-0000-0E00-0000CF010000}"/>
    <hyperlink ref="A469" r:id="rId465" xr:uid="{00000000-0004-0000-0E00-0000D0010000}"/>
    <hyperlink ref="A470" r:id="rId466" xr:uid="{00000000-0004-0000-0E00-0000D1010000}"/>
    <hyperlink ref="A471" r:id="rId467" xr:uid="{00000000-0004-0000-0E00-0000D2010000}"/>
    <hyperlink ref="A472" r:id="rId468" xr:uid="{00000000-0004-0000-0E00-0000D3010000}"/>
    <hyperlink ref="A473" r:id="rId469" xr:uid="{00000000-0004-0000-0E00-0000D4010000}"/>
    <hyperlink ref="A474" r:id="rId470" xr:uid="{00000000-0004-0000-0E00-0000D5010000}"/>
    <hyperlink ref="A476" r:id="rId471" xr:uid="{00000000-0004-0000-0E00-0000D6010000}"/>
    <hyperlink ref="A477" r:id="rId472" xr:uid="{00000000-0004-0000-0E00-0000D7010000}"/>
    <hyperlink ref="A478" r:id="rId473" xr:uid="{00000000-0004-0000-0E00-0000D8010000}"/>
    <hyperlink ref="A479" r:id="rId474" xr:uid="{00000000-0004-0000-0E00-0000D9010000}"/>
    <hyperlink ref="A480" r:id="rId475" xr:uid="{00000000-0004-0000-0E00-0000DA010000}"/>
    <hyperlink ref="A481" r:id="rId476" xr:uid="{00000000-0004-0000-0E00-0000DB010000}"/>
    <hyperlink ref="A482" r:id="rId477" xr:uid="{00000000-0004-0000-0E00-0000DC010000}"/>
    <hyperlink ref="A483" r:id="rId478" xr:uid="{00000000-0004-0000-0E00-0000DD010000}"/>
    <hyperlink ref="A484" r:id="rId479" xr:uid="{00000000-0004-0000-0E00-0000DE010000}"/>
    <hyperlink ref="A485" r:id="rId480" xr:uid="{00000000-0004-0000-0E00-0000DF010000}"/>
    <hyperlink ref="A486" r:id="rId481" xr:uid="{00000000-0004-0000-0E00-0000E0010000}"/>
    <hyperlink ref="A487" r:id="rId482" xr:uid="{00000000-0004-0000-0E00-0000E1010000}"/>
    <hyperlink ref="A488" r:id="rId483" xr:uid="{00000000-0004-0000-0E00-0000E2010000}"/>
    <hyperlink ref="A489" r:id="rId484" xr:uid="{00000000-0004-0000-0E00-0000E3010000}"/>
    <hyperlink ref="A490" r:id="rId485" xr:uid="{00000000-0004-0000-0E00-0000E4010000}"/>
    <hyperlink ref="A491" r:id="rId486" xr:uid="{00000000-0004-0000-0E00-0000E5010000}"/>
    <hyperlink ref="A492" r:id="rId487" xr:uid="{00000000-0004-0000-0E00-0000E6010000}"/>
    <hyperlink ref="A493" r:id="rId488" xr:uid="{00000000-0004-0000-0E00-0000E7010000}"/>
    <hyperlink ref="A494" r:id="rId489" xr:uid="{00000000-0004-0000-0E00-0000E8010000}"/>
    <hyperlink ref="A495" r:id="rId490" xr:uid="{00000000-0004-0000-0E00-0000E9010000}"/>
    <hyperlink ref="A496" r:id="rId491" xr:uid="{00000000-0004-0000-0E00-0000EA010000}"/>
    <hyperlink ref="A497" r:id="rId492" xr:uid="{00000000-0004-0000-0E00-0000EB010000}"/>
    <hyperlink ref="A499" r:id="rId493" xr:uid="{00000000-0004-0000-0E00-0000EC010000}"/>
    <hyperlink ref="A500" r:id="rId494" xr:uid="{00000000-0004-0000-0E00-0000ED010000}"/>
    <hyperlink ref="A501" r:id="rId495" xr:uid="{00000000-0004-0000-0E00-0000EE010000}"/>
    <hyperlink ref="A502" r:id="rId496" xr:uid="{00000000-0004-0000-0E00-0000EF010000}"/>
    <hyperlink ref="A503" r:id="rId497" xr:uid="{00000000-0004-0000-0E00-0000F0010000}"/>
    <hyperlink ref="A504" r:id="rId498" xr:uid="{00000000-0004-0000-0E00-0000F1010000}"/>
    <hyperlink ref="A505" r:id="rId499" xr:uid="{00000000-0004-0000-0E00-0000F2010000}"/>
    <hyperlink ref="A506" r:id="rId500" xr:uid="{00000000-0004-0000-0E00-0000F3010000}"/>
    <hyperlink ref="A507" r:id="rId501" xr:uid="{00000000-0004-0000-0E00-0000F4010000}"/>
    <hyperlink ref="A508" r:id="rId502" xr:uid="{00000000-0004-0000-0E00-0000F5010000}"/>
    <hyperlink ref="A509" r:id="rId503" xr:uid="{00000000-0004-0000-0E00-0000F6010000}"/>
    <hyperlink ref="A510" r:id="rId504" xr:uid="{00000000-0004-0000-0E00-0000F7010000}"/>
    <hyperlink ref="A511" r:id="rId505" xr:uid="{00000000-0004-0000-0E00-0000F8010000}"/>
    <hyperlink ref="A512" r:id="rId506" xr:uid="{00000000-0004-0000-0E00-0000F9010000}"/>
    <hyperlink ref="A513" r:id="rId507" xr:uid="{00000000-0004-0000-0E00-0000FA010000}"/>
    <hyperlink ref="A514" r:id="rId508" xr:uid="{00000000-0004-0000-0E00-0000FB010000}"/>
    <hyperlink ref="A515" r:id="rId509" xr:uid="{00000000-0004-0000-0E00-0000FC010000}"/>
    <hyperlink ref="A516" r:id="rId510" xr:uid="{00000000-0004-0000-0E00-0000FD010000}"/>
    <hyperlink ref="A517" r:id="rId511" xr:uid="{00000000-0004-0000-0E00-0000FE010000}"/>
    <hyperlink ref="A518" r:id="rId512" xr:uid="{00000000-0004-0000-0E00-0000FF010000}"/>
    <hyperlink ref="A519" r:id="rId513" xr:uid="{00000000-0004-0000-0E00-000000020000}"/>
    <hyperlink ref="A520" r:id="rId514" xr:uid="{00000000-0004-0000-0E00-000001020000}"/>
    <hyperlink ref="A521" r:id="rId515" xr:uid="{00000000-0004-0000-0E00-000002020000}"/>
    <hyperlink ref="A522" r:id="rId516" xr:uid="{00000000-0004-0000-0E00-000003020000}"/>
    <hyperlink ref="A523" r:id="rId517" xr:uid="{00000000-0004-0000-0E00-000004020000}"/>
    <hyperlink ref="A524" r:id="rId518" xr:uid="{00000000-0004-0000-0E00-000005020000}"/>
    <hyperlink ref="A525" r:id="rId519" xr:uid="{00000000-0004-0000-0E00-000006020000}"/>
    <hyperlink ref="A526" r:id="rId520" xr:uid="{00000000-0004-0000-0E00-000007020000}"/>
    <hyperlink ref="A527" r:id="rId521" xr:uid="{00000000-0004-0000-0E00-000008020000}"/>
    <hyperlink ref="A528" r:id="rId522" xr:uid="{00000000-0004-0000-0E00-000009020000}"/>
    <hyperlink ref="A529" r:id="rId523" xr:uid="{00000000-0004-0000-0E00-00000A020000}"/>
    <hyperlink ref="A530" r:id="rId524" xr:uid="{00000000-0004-0000-0E00-00000B020000}"/>
    <hyperlink ref="A531" r:id="rId525" xr:uid="{00000000-0004-0000-0E00-00000C020000}"/>
    <hyperlink ref="A532" r:id="rId526" xr:uid="{00000000-0004-0000-0E00-00000D020000}"/>
    <hyperlink ref="A533" r:id="rId527" xr:uid="{00000000-0004-0000-0E00-00000E020000}"/>
    <hyperlink ref="A534" r:id="rId528" xr:uid="{00000000-0004-0000-0E00-00000F020000}"/>
    <hyperlink ref="A535" r:id="rId529" xr:uid="{00000000-0004-0000-0E00-000010020000}"/>
    <hyperlink ref="A536" r:id="rId530" xr:uid="{00000000-0004-0000-0E00-000011020000}"/>
    <hyperlink ref="A537" r:id="rId531" xr:uid="{00000000-0004-0000-0E00-000012020000}"/>
    <hyperlink ref="A538" r:id="rId532" xr:uid="{00000000-0004-0000-0E00-000013020000}"/>
    <hyperlink ref="A539" r:id="rId533" xr:uid="{00000000-0004-0000-0E00-000014020000}"/>
    <hyperlink ref="A540" r:id="rId534" xr:uid="{00000000-0004-0000-0E00-000015020000}"/>
    <hyperlink ref="A541" r:id="rId535" xr:uid="{00000000-0004-0000-0E00-000016020000}"/>
    <hyperlink ref="A542" r:id="rId536" xr:uid="{00000000-0004-0000-0E00-000017020000}"/>
    <hyperlink ref="A543" r:id="rId537" xr:uid="{00000000-0004-0000-0E00-000018020000}"/>
    <hyperlink ref="A544" r:id="rId538" xr:uid="{00000000-0004-0000-0E00-000019020000}"/>
    <hyperlink ref="A545" r:id="rId539" xr:uid="{00000000-0004-0000-0E00-00001A020000}"/>
    <hyperlink ref="A546" r:id="rId540" xr:uid="{00000000-0004-0000-0E00-00001B020000}"/>
    <hyperlink ref="A547" r:id="rId541" xr:uid="{00000000-0004-0000-0E00-00001C020000}"/>
    <hyperlink ref="A548" r:id="rId542" xr:uid="{00000000-0004-0000-0E00-00001D020000}"/>
    <hyperlink ref="A549" r:id="rId543" xr:uid="{00000000-0004-0000-0E00-00001E020000}"/>
    <hyperlink ref="A550" r:id="rId544" xr:uid="{00000000-0004-0000-0E00-00001F020000}"/>
    <hyperlink ref="A551" r:id="rId545" xr:uid="{00000000-0004-0000-0E00-000020020000}"/>
    <hyperlink ref="A552" r:id="rId546" xr:uid="{00000000-0004-0000-0E00-000021020000}"/>
    <hyperlink ref="A553" r:id="rId547" xr:uid="{00000000-0004-0000-0E00-000022020000}"/>
    <hyperlink ref="A554" r:id="rId548" xr:uid="{00000000-0004-0000-0E00-000023020000}"/>
    <hyperlink ref="A555" r:id="rId549" xr:uid="{00000000-0004-0000-0E00-000024020000}"/>
    <hyperlink ref="A556" r:id="rId550" xr:uid="{00000000-0004-0000-0E00-000025020000}"/>
    <hyperlink ref="A557" r:id="rId551" xr:uid="{00000000-0004-0000-0E00-000026020000}"/>
    <hyperlink ref="A558" r:id="rId552" xr:uid="{00000000-0004-0000-0E00-000027020000}"/>
    <hyperlink ref="A559" r:id="rId553" xr:uid="{00000000-0004-0000-0E00-000028020000}"/>
    <hyperlink ref="A560" r:id="rId554" xr:uid="{00000000-0004-0000-0E00-000029020000}"/>
    <hyperlink ref="A561" r:id="rId555" xr:uid="{00000000-0004-0000-0E00-00002A020000}"/>
    <hyperlink ref="A562" r:id="rId556" xr:uid="{00000000-0004-0000-0E00-00002B020000}"/>
    <hyperlink ref="A563" r:id="rId557" xr:uid="{00000000-0004-0000-0E00-00002C020000}"/>
    <hyperlink ref="A564" r:id="rId558" xr:uid="{00000000-0004-0000-0E00-00002D020000}"/>
    <hyperlink ref="A565" r:id="rId559" xr:uid="{00000000-0004-0000-0E00-00002E020000}"/>
    <hyperlink ref="A566" r:id="rId560" xr:uid="{00000000-0004-0000-0E00-00002F020000}"/>
    <hyperlink ref="A567" r:id="rId561" xr:uid="{00000000-0004-0000-0E00-000030020000}"/>
    <hyperlink ref="A568" r:id="rId562" xr:uid="{00000000-0004-0000-0E00-000031020000}"/>
    <hyperlink ref="A569" r:id="rId563" xr:uid="{00000000-0004-0000-0E00-000032020000}"/>
    <hyperlink ref="A570" r:id="rId564" xr:uid="{00000000-0004-0000-0E00-000033020000}"/>
    <hyperlink ref="A571" r:id="rId565" xr:uid="{00000000-0004-0000-0E00-000034020000}"/>
    <hyperlink ref="A572" r:id="rId566" xr:uid="{00000000-0004-0000-0E00-000035020000}"/>
    <hyperlink ref="A573" r:id="rId567" xr:uid="{00000000-0004-0000-0E00-000036020000}"/>
    <hyperlink ref="A574" r:id="rId568" xr:uid="{00000000-0004-0000-0E00-000037020000}"/>
    <hyperlink ref="A575" r:id="rId569" xr:uid="{00000000-0004-0000-0E00-000038020000}"/>
    <hyperlink ref="A576" r:id="rId570" xr:uid="{00000000-0004-0000-0E00-000039020000}"/>
    <hyperlink ref="A577" r:id="rId571" xr:uid="{00000000-0004-0000-0E00-00003A020000}"/>
    <hyperlink ref="A578" r:id="rId572" xr:uid="{00000000-0004-0000-0E00-00003B020000}"/>
    <hyperlink ref="A579" r:id="rId573" xr:uid="{00000000-0004-0000-0E00-00003C020000}"/>
    <hyperlink ref="A580" r:id="rId574" xr:uid="{00000000-0004-0000-0E00-00003D020000}"/>
    <hyperlink ref="A581" r:id="rId575" xr:uid="{00000000-0004-0000-0E00-00003E020000}"/>
    <hyperlink ref="A582" r:id="rId576" xr:uid="{00000000-0004-0000-0E00-00003F020000}"/>
    <hyperlink ref="A583" r:id="rId577" xr:uid="{00000000-0004-0000-0E00-000040020000}"/>
    <hyperlink ref="A584" r:id="rId578" xr:uid="{00000000-0004-0000-0E00-000041020000}"/>
    <hyperlink ref="A585" r:id="rId579" xr:uid="{00000000-0004-0000-0E00-000042020000}"/>
    <hyperlink ref="A586" r:id="rId580" xr:uid="{00000000-0004-0000-0E00-000043020000}"/>
    <hyperlink ref="A587" r:id="rId581" xr:uid="{00000000-0004-0000-0E00-000044020000}"/>
    <hyperlink ref="A588" r:id="rId582" xr:uid="{00000000-0004-0000-0E00-000045020000}"/>
    <hyperlink ref="A589" r:id="rId583" xr:uid="{00000000-0004-0000-0E00-000046020000}"/>
    <hyperlink ref="A590" r:id="rId584" xr:uid="{00000000-0004-0000-0E00-000047020000}"/>
    <hyperlink ref="A591" r:id="rId585" xr:uid="{00000000-0004-0000-0E00-000048020000}"/>
    <hyperlink ref="A592" r:id="rId586" xr:uid="{00000000-0004-0000-0E00-000049020000}"/>
    <hyperlink ref="A593" r:id="rId587" xr:uid="{00000000-0004-0000-0E00-00004A020000}"/>
    <hyperlink ref="A594" r:id="rId588" xr:uid="{00000000-0004-0000-0E00-00004B020000}"/>
    <hyperlink ref="A595" r:id="rId589" xr:uid="{00000000-0004-0000-0E00-00004C020000}"/>
    <hyperlink ref="A596" r:id="rId590" xr:uid="{00000000-0004-0000-0E00-00004D020000}"/>
    <hyperlink ref="A597" r:id="rId591" xr:uid="{00000000-0004-0000-0E00-00004E020000}"/>
    <hyperlink ref="A598" r:id="rId592" xr:uid="{00000000-0004-0000-0E00-00004F020000}"/>
    <hyperlink ref="A599" r:id="rId593" xr:uid="{00000000-0004-0000-0E00-000050020000}"/>
    <hyperlink ref="A600" r:id="rId594" xr:uid="{00000000-0004-0000-0E00-000051020000}"/>
    <hyperlink ref="A601" r:id="rId595" xr:uid="{00000000-0004-0000-0E00-000052020000}"/>
    <hyperlink ref="A602" r:id="rId596" xr:uid="{00000000-0004-0000-0E00-000053020000}"/>
    <hyperlink ref="A603" r:id="rId597" xr:uid="{00000000-0004-0000-0E00-000054020000}"/>
    <hyperlink ref="A604" r:id="rId598" xr:uid="{00000000-0004-0000-0E00-000055020000}"/>
    <hyperlink ref="A605" r:id="rId599" xr:uid="{00000000-0004-0000-0E00-000056020000}"/>
    <hyperlink ref="A606" r:id="rId600" xr:uid="{00000000-0004-0000-0E00-000057020000}"/>
    <hyperlink ref="A607" r:id="rId601" xr:uid="{00000000-0004-0000-0E00-000058020000}"/>
    <hyperlink ref="A608" r:id="rId602" xr:uid="{00000000-0004-0000-0E00-000059020000}"/>
    <hyperlink ref="A609" r:id="rId603" xr:uid="{00000000-0004-0000-0E00-00005A020000}"/>
    <hyperlink ref="A610" r:id="rId604" xr:uid="{00000000-0004-0000-0E00-00005B020000}"/>
    <hyperlink ref="A611" r:id="rId605" xr:uid="{00000000-0004-0000-0E00-00005C020000}"/>
    <hyperlink ref="A612" r:id="rId606" xr:uid="{00000000-0004-0000-0E00-00005D020000}"/>
    <hyperlink ref="A613" r:id="rId607" xr:uid="{00000000-0004-0000-0E00-00005E020000}"/>
    <hyperlink ref="A614" r:id="rId608" xr:uid="{00000000-0004-0000-0E00-00005F020000}"/>
    <hyperlink ref="A615" r:id="rId609" xr:uid="{00000000-0004-0000-0E00-000060020000}"/>
    <hyperlink ref="A616" r:id="rId610" xr:uid="{00000000-0004-0000-0E00-000061020000}"/>
    <hyperlink ref="A617" r:id="rId611" xr:uid="{00000000-0004-0000-0E00-000062020000}"/>
    <hyperlink ref="A618" r:id="rId612" xr:uid="{00000000-0004-0000-0E00-000063020000}"/>
    <hyperlink ref="A619" r:id="rId613" xr:uid="{00000000-0004-0000-0E00-000064020000}"/>
    <hyperlink ref="A620" r:id="rId614" xr:uid="{00000000-0004-0000-0E00-000065020000}"/>
    <hyperlink ref="A621" r:id="rId615" xr:uid="{00000000-0004-0000-0E00-000066020000}"/>
    <hyperlink ref="A622" r:id="rId616" xr:uid="{00000000-0004-0000-0E00-000067020000}"/>
    <hyperlink ref="A623" r:id="rId617" xr:uid="{00000000-0004-0000-0E00-000068020000}"/>
    <hyperlink ref="A624" r:id="rId618" xr:uid="{00000000-0004-0000-0E00-000069020000}"/>
    <hyperlink ref="A625" r:id="rId619" xr:uid="{00000000-0004-0000-0E00-00006A020000}"/>
    <hyperlink ref="A626" r:id="rId620" xr:uid="{00000000-0004-0000-0E00-00006B020000}"/>
    <hyperlink ref="A627" r:id="rId621" xr:uid="{00000000-0004-0000-0E00-00006C020000}"/>
    <hyperlink ref="A628" r:id="rId622" xr:uid="{00000000-0004-0000-0E00-00006D020000}"/>
    <hyperlink ref="A629" r:id="rId623" xr:uid="{00000000-0004-0000-0E00-00006E020000}"/>
    <hyperlink ref="A630" r:id="rId624" xr:uid="{00000000-0004-0000-0E00-00006F020000}"/>
    <hyperlink ref="A631" r:id="rId625" xr:uid="{00000000-0004-0000-0E00-000070020000}"/>
    <hyperlink ref="A632" r:id="rId626" xr:uid="{00000000-0004-0000-0E00-000071020000}"/>
    <hyperlink ref="A633" r:id="rId627" xr:uid="{00000000-0004-0000-0E00-000072020000}"/>
    <hyperlink ref="A634" r:id="rId628" xr:uid="{00000000-0004-0000-0E00-000073020000}"/>
    <hyperlink ref="A635" r:id="rId629" xr:uid="{00000000-0004-0000-0E00-000074020000}"/>
    <hyperlink ref="A636" r:id="rId630" xr:uid="{00000000-0004-0000-0E00-000075020000}"/>
    <hyperlink ref="A637" r:id="rId631" xr:uid="{00000000-0004-0000-0E00-000076020000}"/>
    <hyperlink ref="A638" r:id="rId632" xr:uid="{00000000-0004-0000-0E00-000077020000}"/>
    <hyperlink ref="A639" r:id="rId633" xr:uid="{00000000-0004-0000-0E00-000078020000}"/>
    <hyperlink ref="A640" r:id="rId634" xr:uid="{00000000-0004-0000-0E00-000079020000}"/>
    <hyperlink ref="A641" r:id="rId635" xr:uid="{00000000-0004-0000-0E00-00007A020000}"/>
    <hyperlink ref="A642" r:id="rId636" xr:uid="{00000000-0004-0000-0E00-00007B020000}"/>
    <hyperlink ref="A643" r:id="rId637" xr:uid="{00000000-0004-0000-0E00-00007C020000}"/>
    <hyperlink ref="A644" r:id="rId638" xr:uid="{00000000-0004-0000-0E00-00007D020000}"/>
    <hyperlink ref="A645" r:id="rId639" xr:uid="{00000000-0004-0000-0E00-00007E020000}"/>
    <hyperlink ref="A646" r:id="rId640" xr:uid="{00000000-0004-0000-0E00-00007F020000}"/>
    <hyperlink ref="A647" r:id="rId641" xr:uid="{00000000-0004-0000-0E00-000080020000}"/>
    <hyperlink ref="A648" r:id="rId642" xr:uid="{00000000-0004-0000-0E00-000081020000}"/>
    <hyperlink ref="A649" r:id="rId643" xr:uid="{00000000-0004-0000-0E00-000082020000}"/>
    <hyperlink ref="A650" r:id="rId644" xr:uid="{00000000-0004-0000-0E00-000083020000}"/>
    <hyperlink ref="A651" r:id="rId645" xr:uid="{00000000-0004-0000-0E00-000084020000}"/>
    <hyperlink ref="A652" r:id="rId646" xr:uid="{00000000-0004-0000-0E00-000085020000}"/>
    <hyperlink ref="A653" r:id="rId647" xr:uid="{00000000-0004-0000-0E00-000086020000}"/>
    <hyperlink ref="A654" r:id="rId648" xr:uid="{00000000-0004-0000-0E00-000087020000}"/>
    <hyperlink ref="A655" r:id="rId649" xr:uid="{00000000-0004-0000-0E00-000088020000}"/>
    <hyperlink ref="A656" r:id="rId650" xr:uid="{00000000-0004-0000-0E00-000089020000}"/>
    <hyperlink ref="A657" r:id="rId651" xr:uid="{00000000-0004-0000-0E00-00008A020000}"/>
    <hyperlink ref="A658" r:id="rId652" xr:uid="{00000000-0004-0000-0E00-00008B020000}"/>
    <hyperlink ref="A659" r:id="rId653" xr:uid="{00000000-0004-0000-0E00-00008C020000}"/>
    <hyperlink ref="A660" r:id="rId654" xr:uid="{00000000-0004-0000-0E00-00008D020000}"/>
    <hyperlink ref="A661" r:id="rId655" xr:uid="{00000000-0004-0000-0E00-00008E020000}"/>
    <hyperlink ref="A662" r:id="rId656" xr:uid="{00000000-0004-0000-0E00-00008F020000}"/>
    <hyperlink ref="A663" r:id="rId657" xr:uid="{00000000-0004-0000-0E00-000090020000}"/>
    <hyperlink ref="A664" r:id="rId658" xr:uid="{00000000-0004-0000-0E00-000091020000}"/>
    <hyperlink ref="A665" r:id="rId659" xr:uid="{00000000-0004-0000-0E00-000092020000}"/>
    <hyperlink ref="A666" r:id="rId660" xr:uid="{00000000-0004-0000-0E00-000093020000}"/>
    <hyperlink ref="A667" r:id="rId661" xr:uid="{00000000-0004-0000-0E00-000094020000}"/>
    <hyperlink ref="A668" r:id="rId662" xr:uid="{00000000-0004-0000-0E00-000095020000}"/>
    <hyperlink ref="A669" r:id="rId663" xr:uid="{00000000-0004-0000-0E00-000096020000}"/>
    <hyperlink ref="A670" r:id="rId664" xr:uid="{00000000-0004-0000-0E00-000097020000}"/>
    <hyperlink ref="A671" r:id="rId665" xr:uid="{00000000-0004-0000-0E00-000098020000}"/>
    <hyperlink ref="A672" r:id="rId666" xr:uid="{00000000-0004-0000-0E00-000099020000}"/>
    <hyperlink ref="A673" r:id="rId667" xr:uid="{00000000-0004-0000-0E00-00009A020000}"/>
    <hyperlink ref="A674" r:id="rId668" xr:uid="{00000000-0004-0000-0E00-00009B020000}"/>
    <hyperlink ref="A675" r:id="rId669" xr:uid="{00000000-0004-0000-0E00-00009C020000}"/>
    <hyperlink ref="A676" r:id="rId670" xr:uid="{00000000-0004-0000-0E00-00009D020000}"/>
    <hyperlink ref="A677" r:id="rId671" xr:uid="{00000000-0004-0000-0E00-00009E020000}"/>
    <hyperlink ref="A678" r:id="rId672" xr:uid="{00000000-0004-0000-0E00-00009F020000}"/>
    <hyperlink ref="A679" r:id="rId673" xr:uid="{00000000-0004-0000-0E00-0000A0020000}"/>
    <hyperlink ref="A680" r:id="rId674" xr:uid="{00000000-0004-0000-0E00-0000A1020000}"/>
    <hyperlink ref="A681" r:id="rId675" xr:uid="{00000000-0004-0000-0E00-0000A2020000}"/>
    <hyperlink ref="A682" r:id="rId676" xr:uid="{00000000-0004-0000-0E00-0000A3020000}"/>
    <hyperlink ref="A683" r:id="rId677" xr:uid="{00000000-0004-0000-0E00-0000A4020000}"/>
    <hyperlink ref="A684" r:id="rId678" xr:uid="{00000000-0004-0000-0E00-0000A5020000}"/>
    <hyperlink ref="A685" r:id="rId679" xr:uid="{00000000-0004-0000-0E00-0000A6020000}"/>
    <hyperlink ref="A686" r:id="rId680" xr:uid="{00000000-0004-0000-0E00-0000A7020000}"/>
    <hyperlink ref="A687" r:id="rId681" xr:uid="{00000000-0004-0000-0E00-0000A8020000}"/>
    <hyperlink ref="A688" r:id="rId682" xr:uid="{00000000-0004-0000-0E00-0000A9020000}"/>
    <hyperlink ref="A689" r:id="rId683" xr:uid="{00000000-0004-0000-0E00-0000AA020000}"/>
    <hyperlink ref="A690" r:id="rId684" xr:uid="{00000000-0004-0000-0E00-0000AB020000}"/>
    <hyperlink ref="A691" r:id="rId685" xr:uid="{00000000-0004-0000-0E00-0000AC020000}"/>
    <hyperlink ref="A692" r:id="rId686" xr:uid="{00000000-0004-0000-0E00-0000AD020000}"/>
    <hyperlink ref="A693" r:id="rId687" xr:uid="{00000000-0004-0000-0E00-0000AE020000}"/>
    <hyperlink ref="A694" r:id="rId688" xr:uid="{00000000-0004-0000-0E00-0000AF020000}"/>
    <hyperlink ref="A695" r:id="rId689" xr:uid="{00000000-0004-0000-0E00-0000B0020000}"/>
    <hyperlink ref="A696" r:id="rId690" xr:uid="{00000000-0004-0000-0E00-0000B1020000}"/>
    <hyperlink ref="A697" r:id="rId691" xr:uid="{00000000-0004-0000-0E00-0000B2020000}"/>
    <hyperlink ref="A698" r:id="rId692" xr:uid="{00000000-0004-0000-0E00-0000B3020000}"/>
    <hyperlink ref="A699" r:id="rId693" xr:uid="{00000000-0004-0000-0E00-0000B4020000}"/>
    <hyperlink ref="A700" r:id="rId694" xr:uid="{00000000-0004-0000-0E00-0000B5020000}"/>
    <hyperlink ref="A701" r:id="rId695" xr:uid="{00000000-0004-0000-0E00-0000B6020000}"/>
    <hyperlink ref="A702" r:id="rId696" xr:uid="{00000000-0004-0000-0E00-0000B7020000}"/>
    <hyperlink ref="A703" r:id="rId697" xr:uid="{00000000-0004-0000-0E00-0000B8020000}"/>
    <hyperlink ref="A704" r:id="rId698" xr:uid="{00000000-0004-0000-0E00-0000B9020000}"/>
    <hyperlink ref="A705" r:id="rId699" xr:uid="{00000000-0004-0000-0E00-0000BA020000}"/>
    <hyperlink ref="A706" r:id="rId700" xr:uid="{00000000-0004-0000-0E00-0000BB020000}"/>
    <hyperlink ref="A707" r:id="rId701" xr:uid="{00000000-0004-0000-0E00-0000BC020000}"/>
    <hyperlink ref="A708" r:id="rId702" xr:uid="{00000000-0004-0000-0E00-0000BD020000}"/>
    <hyperlink ref="A709" r:id="rId703" xr:uid="{00000000-0004-0000-0E00-0000BE020000}"/>
    <hyperlink ref="A710" r:id="rId704" xr:uid="{00000000-0004-0000-0E00-0000BF020000}"/>
    <hyperlink ref="A711" r:id="rId705" xr:uid="{00000000-0004-0000-0E00-0000C0020000}"/>
    <hyperlink ref="A712" r:id="rId706" xr:uid="{00000000-0004-0000-0E00-0000C1020000}"/>
    <hyperlink ref="A713" r:id="rId707" xr:uid="{00000000-0004-0000-0E00-0000C2020000}"/>
    <hyperlink ref="A714" r:id="rId708" xr:uid="{00000000-0004-0000-0E00-0000C3020000}"/>
    <hyperlink ref="A715" r:id="rId709" xr:uid="{00000000-0004-0000-0E00-0000C4020000}"/>
    <hyperlink ref="A716" r:id="rId710" xr:uid="{00000000-0004-0000-0E00-0000C5020000}"/>
    <hyperlink ref="A717" r:id="rId711" xr:uid="{00000000-0004-0000-0E00-0000C6020000}"/>
    <hyperlink ref="A718" r:id="rId712" xr:uid="{00000000-0004-0000-0E00-0000C7020000}"/>
    <hyperlink ref="A719" r:id="rId713" xr:uid="{00000000-0004-0000-0E00-0000C8020000}"/>
    <hyperlink ref="A720" r:id="rId714" xr:uid="{00000000-0004-0000-0E00-0000C9020000}"/>
    <hyperlink ref="A721" r:id="rId715" xr:uid="{00000000-0004-0000-0E00-0000CA020000}"/>
    <hyperlink ref="A722" r:id="rId716" xr:uid="{00000000-0004-0000-0E00-0000CB020000}"/>
    <hyperlink ref="A723" r:id="rId717" xr:uid="{00000000-0004-0000-0E00-0000CC020000}"/>
    <hyperlink ref="A724" r:id="rId718" xr:uid="{00000000-0004-0000-0E00-0000CD020000}"/>
    <hyperlink ref="A725" r:id="rId719" xr:uid="{00000000-0004-0000-0E00-0000CE020000}"/>
    <hyperlink ref="A726" r:id="rId720" xr:uid="{00000000-0004-0000-0E00-0000CF020000}"/>
    <hyperlink ref="A727" r:id="rId721" xr:uid="{00000000-0004-0000-0E00-0000D0020000}"/>
    <hyperlink ref="A728" r:id="rId722" xr:uid="{00000000-0004-0000-0E00-0000D1020000}"/>
    <hyperlink ref="A729" r:id="rId723" xr:uid="{00000000-0004-0000-0E00-0000D2020000}"/>
    <hyperlink ref="A730" r:id="rId724" xr:uid="{00000000-0004-0000-0E00-0000D3020000}"/>
    <hyperlink ref="A731" r:id="rId725" xr:uid="{00000000-0004-0000-0E00-0000D4020000}"/>
    <hyperlink ref="A732" r:id="rId726" xr:uid="{00000000-0004-0000-0E00-0000D5020000}"/>
    <hyperlink ref="A733" r:id="rId727" xr:uid="{00000000-0004-0000-0E00-0000D6020000}"/>
    <hyperlink ref="A734" r:id="rId728" xr:uid="{00000000-0004-0000-0E00-0000D7020000}"/>
    <hyperlink ref="A735" r:id="rId729" xr:uid="{00000000-0004-0000-0E00-0000D8020000}"/>
    <hyperlink ref="A736" r:id="rId730" xr:uid="{00000000-0004-0000-0E00-0000D9020000}"/>
    <hyperlink ref="A737" r:id="rId731" xr:uid="{00000000-0004-0000-0E00-0000DA020000}"/>
    <hyperlink ref="A738" r:id="rId732" xr:uid="{00000000-0004-0000-0E00-0000DB020000}"/>
    <hyperlink ref="A739" r:id="rId733" xr:uid="{00000000-0004-0000-0E00-0000DC020000}"/>
    <hyperlink ref="A740" r:id="rId734" xr:uid="{00000000-0004-0000-0E00-0000DD020000}"/>
    <hyperlink ref="A741" r:id="rId735" xr:uid="{00000000-0004-0000-0E00-0000DE020000}"/>
    <hyperlink ref="A742" r:id="rId736" xr:uid="{00000000-0004-0000-0E00-0000DF020000}"/>
    <hyperlink ref="A743" r:id="rId737" xr:uid="{00000000-0004-0000-0E00-0000E0020000}"/>
    <hyperlink ref="A744" r:id="rId738" xr:uid="{00000000-0004-0000-0E00-0000E1020000}"/>
    <hyperlink ref="A745" r:id="rId739" xr:uid="{00000000-0004-0000-0E00-0000E2020000}"/>
    <hyperlink ref="A746" r:id="rId740" xr:uid="{00000000-0004-0000-0E00-0000E3020000}"/>
    <hyperlink ref="A747" r:id="rId741" xr:uid="{00000000-0004-0000-0E00-0000E4020000}"/>
    <hyperlink ref="A748" r:id="rId742" xr:uid="{00000000-0004-0000-0E00-0000E5020000}"/>
    <hyperlink ref="A749" r:id="rId743" xr:uid="{00000000-0004-0000-0E00-0000E6020000}"/>
    <hyperlink ref="A750" r:id="rId744" xr:uid="{00000000-0004-0000-0E00-0000E7020000}"/>
    <hyperlink ref="A751" r:id="rId745" xr:uid="{00000000-0004-0000-0E00-0000E8020000}"/>
    <hyperlink ref="A752" r:id="rId746" xr:uid="{00000000-0004-0000-0E00-0000E9020000}"/>
    <hyperlink ref="A753" r:id="rId747" xr:uid="{00000000-0004-0000-0E00-0000EA020000}"/>
    <hyperlink ref="A754" r:id="rId748" xr:uid="{00000000-0004-0000-0E00-0000EB020000}"/>
    <hyperlink ref="A755" r:id="rId749" xr:uid="{00000000-0004-0000-0E00-0000EC020000}"/>
    <hyperlink ref="A756" r:id="rId750" xr:uid="{00000000-0004-0000-0E00-0000ED020000}"/>
    <hyperlink ref="A757" r:id="rId751" xr:uid="{00000000-0004-0000-0E00-0000EE020000}"/>
    <hyperlink ref="A758" r:id="rId752" xr:uid="{00000000-0004-0000-0E00-0000EF020000}"/>
    <hyperlink ref="A759" r:id="rId753" xr:uid="{00000000-0004-0000-0E00-0000F0020000}"/>
    <hyperlink ref="A760" r:id="rId754" xr:uid="{00000000-0004-0000-0E00-0000F1020000}"/>
    <hyperlink ref="A761" r:id="rId755" xr:uid="{00000000-0004-0000-0E00-0000F2020000}"/>
    <hyperlink ref="A762" r:id="rId756" xr:uid="{00000000-0004-0000-0E00-0000F3020000}"/>
    <hyperlink ref="A763" r:id="rId757" xr:uid="{00000000-0004-0000-0E00-0000F4020000}"/>
    <hyperlink ref="A764" r:id="rId758" xr:uid="{00000000-0004-0000-0E00-0000F5020000}"/>
    <hyperlink ref="A765" r:id="rId759" xr:uid="{00000000-0004-0000-0E00-0000F6020000}"/>
    <hyperlink ref="A766" r:id="rId760" xr:uid="{00000000-0004-0000-0E00-0000F7020000}"/>
    <hyperlink ref="A767" r:id="rId761" xr:uid="{00000000-0004-0000-0E00-0000F8020000}"/>
    <hyperlink ref="A768" r:id="rId762" xr:uid="{00000000-0004-0000-0E00-0000F9020000}"/>
    <hyperlink ref="A769" r:id="rId763" xr:uid="{00000000-0004-0000-0E00-0000FA020000}"/>
    <hyperlink ref="A770" r:id="rId764" xr:uid="{00000000-0004-0000-0E00-0000FB020000}"/>
    <hyperlink ref="A771" r:id="rId765" xr:uid="{00000000-0004-0000-0E00-0000FC020000}"/>
    <hyperlink ref="A772" r:id="rId766" xr:uid="{00000000-0004-0000-0E00-0000FD020000}"/>
    <hyperlink ref="A774" r:id="rId767" xr:uid="{00000000-0004-0000-0E00-0000FE020000}"/>
    <hyperlink ref="A775" r:id="rId768" xr:uid="{00000000-0004-0000-0E00-0000FF020000}"/>
    <hyperlink ref="A776" r:id="rId769" xr:uid="{00000000-0004-0000-0E00-000000030000}"/>
    <hyperlink ref="A777" r:id="rId770" xr:uid="{00000000-0004-0000-0E00-000001030000}"/>
    <hyperlink ref="A778" r:id="rId771" xr:uid="{00000000-0004-0000-0E00-000002030000}"/>
    <hyperlink ref="A779" r:id="rId772" xr:uid="{00000000-0004-0000-0E00-000003030000}"/>
    <hyperlink ref="A780" r:id="rId773" xr:uid="{00000000-0004-0000-0E00-000004030000}"/>
    <hyperlink ref="A781" r:id="rId774" xr:uid="{00000000-0004-0000-0E00-000005030000}"/>
    <hyperlink ref="A782" r:id="rId775" xr:uid="{00000000-0004-0000-0E00-000006030000}"/>
    <hyperlink ref="A783" r:id="rId776" xr:uid="{00000000-0004-0000-0E00-000007030000}"/>
    <hyperlink ref="A784" r:id="rId777" xr:uid="{00000000-0004-0000-0E00-000008030000}"/>
    <hyperlink ref="A785" r:id="rId778" xr:uid="{00000000-0004-0000-0E00-000009030000}"/>
    <hyperlink ref="A786" r:id="rId779" xr:uid="{00000000-0004-0000-0E00-00000A030000}"/>
    <hyperlink ref="A787" r:id="rId780" xr:uid="{00000000-0004-0000-0E00-00000B030000}"/>
    <hyperlink ref="A788" r:id="rId781" xr:uid="{00000000-0004-0000-0E00-00000C030000}"/>
    <hyperlink ref="A789" r:id="rId782" xr:uid="{00000000-0004-0000-0E00-00000D030000}"/>
    <hyperlink ref="A790" r:id="rId783" xr:uid="{00000000-0004-0000-0E00-00000E030000}"/>
    <hyperlink ref="A791" r:id="rId784" xr:uid="{00000000-0004-0000-0E00-00000F030000}"/>
    <hyperlink ref="A792" r:id="rId785" xr:uid="{00000000-0004-0000-0E00-000010030000}"/>
    <hyperlink ref="A793" r:id="rId786" xr:uid="{00000000-0004-0000-0E00-000011030000}"/>
    <hyperlink ref="A794" r:id="rId787" xr:uid="{00000000-0004-0000-0E00-000012030000}"/>
    <hyperlink ref="A795" r:id="rId788" xr:uid="{00000000-0004-0000-0E00-000013030000}"/>
    <hyperlink ref="A796" r:id="rId789" xr:uid="{00000000-0004-0000-0E00-000014030000}"/>
    <hyperlink ref="A797" r:id="rId790" xr:uid="{00000000-0004-0000-0E00-000015030000}"/>
    <hyperlink ref="A798" r:id="rId791" xr:uid="{00000000-0004-0000-0E00-000016030000}"/>
    <hyperlink ref="A799" r:id="rId792" xr:uid="{00000000-0004-0000-0E00-000017030000}"/>
    <hyperlink ref="A800" r:id="rId793" xr:uid="{00000000-0004-0000-0E00-000018030000}"/>
    <hyperlink ref="A801" r:id="rId794" xr:uid="{00000000-0004-0000-0E00-000019030000}"/>
    <hyperlink ref="A802" r:id="rId795" xr:uid="{00000000-0004-0000-0E00-00001A030000}"/>
    <hyperlink ref="A803" r:id="rId796" xr:uid="{00000000-0004-0000-0E00-00001B030000}"/>
    <hyperlink ref="A804" r:id="rId797" xr:uid="{00000000-0004-0000-0E00-00001C030000}"/>
    <hyperlink ref="A805" r:id="rId798" xr:uid="{00000000-0004-0000-0E00-00001D030000}"/>
    <hyperlink ref="A807" r:id="rId799" xr:uid="{00000000-0004-0000-0E00-00001E030000}"/>
    <hyperlink ref="A808" r:id="rId800" xr:uid="{00000000-0004-0000-0E00-00001F030000}"/>
    <hyperlink ref="A809" r:id="rId801" xr:uid="{00000000-0004-0000-0E00-000020030000}"/>
    <hyperlink ref="A810" r:id="rId802" xr:uid="{00000000-0004-0000-0E00-000021030000}"/>
    <hyperlink ref="A811" r:id="rId803" xr:uid="{00000000-0004-0000-0E00-000022030000}"/>
    <hyperlink ref="A812" r:id="rId804" xr:uid="{00000000-0004-0000-0E00-000023030000}"/>
    <hyperlink ref="A813" r:id="rId805" xr:uid="{00000000-0004-0000-0E00-000024030000}"/>
    <hyperlink ref="A814" r:id="rId806" xr:uid="{00000000-0004-0000-0E00-000025030000}"/>
    <hyperlink ref="A815" r:id="rId807" xr:uid="{00000000-0004-0000-0E00-000026030000}"/>
    <hyperlink ref="A816" r:id="rId808" xr:uid="{00000000-0004-0000-0E00-000027030000}"/>
    <hyperlink ref="A817" r:id="rId809" xr:uid="{00000000-0004-0000-0E00-000028030000}"/>
    <hyperlink ref="A818" r:id="rId810" xr:uid="{00000000-0004-0000-0E00-000029030000}"/>
    <hyperlink ref="A819" r:id="rId811" xr:uid="{00000000-0004-0000-0E00-00002A030000}"/>
    <hyperlink ref="A820" r:id="rId812" xr:uid="{00000000-0004-0000-0E00-00002B030000}"/>
    <hyperlink ref="A821" r:id="rId813" xr:uid="{00000000-0004-0000-0E00-00002C030000}"/>
  </hyperlinks>
  <pageMargins left="0.75" right="0.75" top="1" bottom="1" header="0.5" footer="0.5"/>
  <pageSetup orientation="portrait" horizontalDpi="4294967292" verticalDpi="4294967292"/>
  <headerFooter>
    <oddHeader>&amp;C&amp;"Calibri"&amp;12&amp;K008000 UNCLASSIFIED&amp;1#_x000D_</oddHeader>
  </headerFooter>
  <legacyDrawing r:id="rId814"/>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3:L58"/>
  <sheetViews>
    <sheetView topLeftCell="A22" workbookViewId="0">
      <selection activeCell="K6" sqref="K6:L11"/>
    </sheetView>
  </sheetViews>
  <sheetFormatPr defaultColWidth="11" defaultRowHeight="15.6"/>
  <cols>
    <col min="1" max="1" width="31.84765625" customWidth="1"/>
    <col min="3" max="4" width="13.09765625" customWidth="1"/>
    <col min="5" max="5" width="13.5" customWidth="1"/>
    <col min="6" max="6" width="13.09765625" customWidth="1"/>
    <col min="7" max="9" width="13.09765625" bestFit="1" customWidth="1"/>
    <col min="10" max="10" width="14.09765625" bestFit="1" customWidth="1"/>
    <col min="11" max="11" width="39.5" customWidth="1"/>
  </cols>
  <sheetData>
    <row r="3" spans="1:12" ht="15.9" thickBot="1">
      <c r="A3" s="5"/>
      <c r="B3" s="5"/>
      <c r="C3" s="5"/>
      <c r="D3" s="5"/>
      <c r="E3" s="5"/>
      <c r="F3" s="5"/>
      <c r="G3" s="5"/>
      <c r="H3" s="5"/>
      <c r="I3" s="5"/>
    </row>
    <row r="4" spans="1:12" s="44" customFormat="1" ht="30.9" thickBot="1">
      <c r="A4" s="47" t="s">
        <v>41</v>
      </c>
      <c r="B4" s="47" t="s">
        <v>672</v>
      </c>
      <c r="C4" s="47" t="s">
        <v>520</v>
      </c>
      <c r="D4" s="47" t="s">
        <v>521</v>
      </c>
      <c r="E4" s="47" t="s">
        <v>522</v>
      </c>
      <c r="F4" s="47" t="s">
        <v>523</v>
      </c>
      <c r="G4" s="47" t="s">
        <v>524</v>
      </c>
      <c r="H4" s="47" t="s">
        <v>525</v>
      </c>
      <c r="I4" s="47" t="s">
        <v>526</v>
      </c>
      <c r="J4" s="172"/>
      <c r="K4" s="172"/>
      <c r="L4" s="172"/>
    </row>
    <row r="5" spans="1:12" s="44" customFormat="1">
      <c r="A5" t="s">
        <v>1346</v>
      </c>
      <c r="B5" t="s">
        <v>266</v>
      </c>
      <c r="C5" s="172"/>
      <c r="D5" s="172"/>
      <c r="E5" s="172"/>
      <c r="F5" s="172"/>
      <c r="G5" s="172"/>
      <c r="H5" s="172"/>
      <c r="I5" s="172"/>
      <c r="J5" s="172"/>
      <c r="K5" s="172"/>
      <c r="L5" s="173"/>
    </row>
    <row r="6" spans="1:12" s="44" customFormat="1" ht="15.9" thickBot="1">
      <c r="A6" s="45" t="s">
        <v>1347</v>
      </c>
      <c r="B6" s="45" t="s">
        <v>266</v>
      </c>
      <c r="C6" s="46">
        <v>202448.04585363416</v>
      </c>
      <c r="D6" s="46">
        <v>208319.03918338945</v>
      </c>
      <c r="E6" s="46">
        <v>214360.29131970779</v>
      </c>
      <c r="F6" s="46">
        <v>220576.73976797928</v>
      </c>
      <c r="G6" s="46">
        <v>226973.46522125066</v>
      </c>
      <c r="H6" s="46">
        <v>233555.69571266696</v>
      </c>
      <c r="I6" s="46">
        <v>240328.81088833432</v>
      </c>
      <c r="J6" s="174"/>
      <c r="K6" t="s">
        <v>1348</v>
      </c>
      <c r="L6" s="165"/>
    </row>
    <row r="7" spans="1:12" s="44" customFormat="1">
      <c r="A7" s="45" t="s">
        <v>270</v>
      </c>
      <c r="B7" s="45" t="s">
        <v>266</v>
      </c>
      <c r="C7" s="46">
        <f>C6*0.043</f>
        <v>8705.2659717062688</v>
      </c>
      <c r="D7" s="46">
        <f t="shared" ref="D7:I7" si="0">D6*0.043</f>
        <v>8957.7186848857455</v>
      </c>
      <c r="E7" s="46">
        <f t="shared" si="0"/>
        <v>9217.4925267474337</v>
      </c>
      <c r="F7" s="46">
        <f t="shared" si="0"/>
        <v>9484.7998100231089</v>
      </c>
      <c r="G7" s="46">
        <f t="shared" si="0"/>
        <v>9759.8590045137771</v>
      </c>
      <c r="H7" s="46">
        <f t="shared" si="0"/>
        <v>10042.894915644678</v>
      </c>
      <c r="I7" s="46">
        <f t="shared" si="0"/>
        <v>10334.138868198375</v>
      </c>
      <c r="J7" s="175"/>
      <c r="K7" s="166" t="s">
        <v>258</v>
      </c>
      <c r="L7" s="167">
        <v>4.2999999999999997E-2</v>
      </c>
    </row>
    <row r="8" spans="1:12" s="44" customFormat="1">
      <c r="A8" s="45" t="s">
        <v>273</v>
      </c>
      <c r="B8" s="45" t="s">
        <v>266</v>
      </c>
      <c r="C8" s="46">
        <f>0.22*C6</f>
        <v>44538.570087799519</v>
      </c>
      <c r="D8" s="46">
        <f t="shared" ref="D8:I8" si="1">0.22*D6</f>
        <v>45830.188620345682</v>
      </c>
      <c r="E8" s="46">
        <f t="shared" si="1"/>
        <v>47159.264090335717</v>
      </c>
      <c r="F8" s="46">
        <f t="shared" si="1"/>
        <v>48526.882748955439</v>
      </c>
      <c r="G8" s="46">
        <f t="shared" si="1"/>
        <v>49934.162348675149</v>
      </c>
      <c r="H8" s="46">
        <f t="shared" si="1"/>
        <v>51382.253056786729</v>
      </c>
      <c r="I8" s="46">
        <f t="shared" si="1"/>
        <v>52872.338395433551</v>
      </c>
      <c r="J8" s="172"/>
      <c r="K8" s="168" t="s">
        <v>260</v>
      </c>
      <c r="L8" s="169">
        <v>0.22</v>
      </c>
    </row>
    <row r="9" spans="1:12" s="44" customFormat="1">
      <c r="A9" s="45" t="s">
        <v>274</v>
      </c>
      <c r="B9" s="45" t="s">
        <v>266</v>
      </c>
      <c r="C9" s="46">
        <f>0.18*C6</f>
        <v>36440.648253654144</v>
      </c>
      <c r="D9" s="46">
        <f t="shared" ref="D9:I9" si="2">0.18*D6</f>
        <v>37497.427053010098</v>
      </c>
      <c r="E9" s="46">
        <f t="shared" si="2"/>
        <v>38584.852437547401</v>
      </c>
      <c r="F9" s="46">
        <f t="shared" si="2"/>
        <v>39703.813158236269</v>
      </c>
      <c r="G9" s="46">
        <f t="shared" si="2"/>
        <v>40855.223739825116</v>
      </c>
      <c r="H9" s="46">
        <f t="shared" si="2"/>
        <v>42040.02522828005</v>
      </c>
      <c r="I9" s="46">
        <f t="shared" si="2"/>
        <v>43259.185959900176</v>
      </c>
      <c r="J9" s="172"/>
      <c r="K9" s="168" t="s">
        <v>1349</v>
      </c>
      <c r="L9" s="169">
        <v>0.1331</v>
      </c>
    </row>
    <row r="10" spans="1:12" s="44" customFormat="1">
      <c r="A10" s="45" t="s">
        <v>275</v>
      </c>
      <c r="B10" s="45" t="s">
        <v>266</v>
      </c>
      <c r="C10" s="46">
        <f>0.2*C6</f>
        <v>40489.609170726835</v>
      </c>
      <c r="D10" s="46">
        <f t="shared" ref="D10:I10" si="3">0.2*D6</f>
        <v>41663.807836677894</v>
      </c>
      <c r="E10" s="46">
        <f t="shared" si="3"/>
        <v>42872.058263941559</v>
      </c>
      <c r="F10" s="46">
        <f t="shared" si="3"/>
        <v>44115.347953595861</v>
      </c>
      <c r="G10" s="46">
        <f t="shared" si="3"/>
        <v>45394.693044250133</v>
      </c>
      <c r="H10" s="46">
        <f t="shared" si="3"/>
        <v>46711.139142533393</v>
      </c>
      <c r="I10" s="46">
        <f t="shared" si="3"/>
        <v>48065.762177666868</v>
      </c>
      <c r="J10" s="172"/>
      <c r="K10" s="168" t="s">
        <v>268</v>
      </c>
      <c r="L10" s="169">
        <v>0.17799999999999999</v>
      </c>
    </row>
    <row r="11" spans="1:12" s="44" customFormat="1" ht="15.9" thickBot="1">
      <c r="A11" s="45" t="s">
        <v>470</v>
      </c>
      <c r="B11" s="45" t="s">
        <v>266</v>
      </c>
      <c r="C11" s="46"/>
      <c r="D11" s="46"/>
      <c r="E11" s="46"/>
      <c r="F11" s="46"/>
      <c r="G11" s="46"/>
      <c r="H11" s="46"/>
      <c r="I11" s="46"/>
      <c r="J11" s="172"/>
      <c r="K11" s="170" t="s">
        <v>269</v>
      </c>
      <c r="L11" s="171">
        <v>0.2</v>
      </c>
    </row>
    <row r="12" spans="1:12" s="44" customFormat="1">
      <c r="A12" s="45"/>
      <c r="B12" s="45"/>
      <c r="C12" s="46"/>
      <c r="D12" s="46"/>
      <c r="E12" s="46"/>
      <c r="F12" s="46"/>
      <c r="G12" s="46"/>
      <c r="H12" s="46"/>
      <c r="I12" s="46"/>
      <c r="J12" s="172"/>
      <c r="K12" s="172"/>
      <c r="L12" s="172"/>
    </row>
    <row r="13" spans="1:12">
      <c r="A13" t="s">
        <v>1350</v>
      </c>
      <c r="B13" t="s">
        <v>444</v>
      </c>
      <c r="C13" s="43">
        <v>215819.54425012099</v>
      </c>
      <c r="D13" s="43">
        <v>222294.1305776246</v>
      </c>
      <c r="E13" s="43">
        <v>228962.95449495339</v>
      </c>
      <c r="F13" s="43">
        <v>235831.84312980197</v>
      </c>
      <c r="G13" s="43">
        <v>242906.79842369605</v>
      </c>
      <c r="H13" s="43">
        <v>250194.00237640695</v>
      </c>
      <c r="I13" s="43">
        <v>257699.82244769923</v>
      </c>
    </row>
    <row r="14" spans="1:12">
      <c r="A14" s="45" t="s">
        <v>270</v>
      </c>
      <c r="B14" t="s">
        <v>444</v>
      </c>
      <c r="C14" s="46">
        <f>C13*0.043</f>
        <v>9280.240402755202</v>
      </c>
      <c r="D14" s="46">
        <f t="shared" ref="D14:I14" si="4">D13*0.043</f>
        <v>9558.647614837857</v>
      </c>
      <c r="E14" s="46">
        <f t="shared" si="4"/>
        <v>9845.4070432829958</v>
      </c>
      <c r="F14" s="46">
        <f t="shared" si="4"/>
        <v>10140.769254581484</v>
      </c>
      <c r="G14" s="46">
        <f t="shared" si="4"/>
        <v>10444.99233221893</v>
      </c>
      <c r="H14" s="46">
        <f t="shared" si="4"/>
        <v>10758.342102185497</v>
      </c>
      <c r="I14" s="46">
        <f t="shared" si="4"/>
        <v>11081.092365251066</v>
      </c>
    </row>
    <row r="15" spans="1:12">
      <c r="A15" s="45" t="s">
        <v>273</v>
      </c>
      <c r="B15" t="s">
        <v>444</v>
      </c>
      <c r="C15" s="46">
        <f>0.22*C13</f>
        <v>47480.299735026616</v>
      </c>
      <c r="D15" s="46">
        <f t="shared" ref="D15:I15" si="5">0.22*D13</f>
        <v>48904.708727077414</v>
      </c>
      <c r="E15" s="46">
        <f t="shared" si="5"/>
        <v>50371.849988889742</v>
      </c>
      <c r="F15" s="46">
        <f t="shared" si="5"/>
        <v>51883.005488556431</v>
      </c>
      <c r="G15" s="46">
        <f t="shared" si="5"/>
        <v>53439.495653213133</v>
      </c>
      <c r="H15" s="46">
        <f t="shared" si="5"/>
        <v>55042.680522809525</v>
      </c>
      <c r="I15" s="46">
        <f t="shared" si="5"/>
        <v>56693.96093849383</v>
      </c>
    </row>
    <row r="16" spans="1:12">
      <c r="A16" s="45" t="s">
        <v>274</v>
      </c>
      <c r="B16" t="s">
        <v>444</v>
      </c>
      <c r="C16" s="46">
        <f>0.18*C13</f>
        <v>38847.517965021776</v>
      </c>
      <c r="D16" s="46">
        <f t="shared" ref="D16:I16" si="6">0.18*D13</f>
        <v>40012.943503972427</v>
      </c>
      <c r="E16" s="46">
        <f t="shared" si="6"/>
        <v>41213.331809091607</v>
      </c>
      <c r="F16" s="46">
        <f t="shared" si="6"/>
        <v>42449.731763364354</v>
      </c>
      <c r="G16" s="46">
        <f t="shared" si="6"/>
        <v>43723.223716265289</v>
      </c>
      <c r="H16" s="46">
        <f t="shared" si="6"/>
        <v>45034.920427753248</v>
      </c>
      <c r="I16" s="46">
        <f t="shared" si="6"/>
        <v>46385.96804058586</v>
      </c>
    </row>
    <row r="17" spans="1:9">
      <c r="A17" s="45" t="s">
        <v>275</v>
      </c>
      <c r="B17" t="s">
        <v>444</v>
      </c>
      <c r="C17" s="46">
        <f>0.2*C13</f>
        <v>43163.9088500242</v>
      </c>
      <c r="D17" s="46">
        <f t="shared" ref="D17:I17" si="7">0.2*D13</f>
        <v>44458.82611552492</v>
      </c>
      <c r="E17" s="46">
        <f t="shared" si="7"/>
        <v>45792.590898990682</v>
      </c>
      <c r="F17" s="46">
        <f t="shared" si="7"/>
        <v>47166.3686259604</v>
      </c>
      <c r="G17" s="46">
        <f t="shared" si="7"/>
        <v>48581.359684739211</v>
      </c>
      <c r="H17" s="46">
        <f t="shared" si="7"/>
        <v>50038.800475281394</v>
      </c>
      <c r="I17" s="46">
        <f t="shared" si="7"/>
        <v>51539.964489539852</v>
      </c>
    </row>
    <row r="18" spans="1:9">
      <c r="A18" s="45" t="s">
        <v>470</v>
      </c>
      <c r="B18" t="s">
        <v>444</v>
      </c>
      <c r="C18" s="43"/>
      <c r="D18" s="43"/>
      <c r="E18" s="43"/>
      <c r="F18" s="43"/>
      <c r="G18" s="43"/>
      <c r="H18" s="43"/>
      <c r="I18" s="43"/>
    </row>
    <row r="19" spans="1:9">
      <c r="C19" s="43"/>
      <c r="D19" s="43"/>
      <c r="E19" s="43"/>
      <c r="F19" s="43"/>
      <c r="G19" s="43"/>
      <c r="H19" s="43"/>
      <c r="I19" s="43"/>
    </row>
    <row r="20" spans="1:9">
      <c r="C20" s="43"/>
      <c r="D20" s="43"/>
      <c r="E20" s="43"/>
      <c r="F20" s="43"/>
      <c r="G20" s="43"/>
      <c r="H20" s="43"/>
      <c r="I20" s="43"/>
    </row>
    <row r="21" spans="1:9">
      <c r="A21" t="s">
        <v>1350</v>
      </c>
      <c r="B21" t="s">
        <v>474</v>
      </c>
      <c r="C21" s="43">
        <v>196884.30360471812</v>
      </c>
      <c r="D21" s="43">
        <v>202987.71701646442</v>
      </c>
      <c r="E21" s="43">
        <v>209280.33624397483</v>
      </c>
      <c r="F21" s="43">
        <v>215768.02666753795</v>
      </c>
      <c r="G21" s="43">
        <v>222456.83549423161</v>
      </c>
      <c r="H21" s="43">
        <v>229352.99739455289</v>
      </c>
      <c r="I21" s="43">
        <v>236462.94031378397</v>
      </c>
    </row>
    <row r="22" spans="1:9">
      <c r="A22" s="45" t="s">
        <v>270</v>
      </c>
      <c r="B22" t="s">
        <v>474</v>
      </c>
      <c r="C22" s="46">
        <f>C21*0.043</f>
        <v>8466.0250550028777</v>
      </c>
      <c r="D22" s="46">
        <f t="shared" ref="D22:I22" si="8">D21*0.043</f>
        <v>8728.4718317079696</v>
      </c>
      <c r="E22" s="46">
        <f t="shared" si="8"/>
        <v>8999.0544584909167</v>
      </c>
      <c r="F22" s="46">
        <f t="shared" si="8"/>
        <v>9278.0251467041307</v>
      </c>
      <c r="G22" s="46">
        <f t="shared" si="8"/>
        <v>9565.643926251958</v>
      </c>
      <c r="H22" s="46">
        <f t="shared" si="8"/>
        <v>9862.1788879657743</v>
      </c>
      <c r="I22" s="46">
        <f t="shared" si="8"/>
        <v>10167.90643349271</v>
      </c>
    </row>
    <row r="23" spans="1:9">
      <c r="A23" s="45" t="s">
        <v>273</v>
      </c>
      <c r="B23" t="s">
        <v>474</v>
      </c>
      <c r="C23" s="46">
        <f>0.22*C21</f>
        <v>43314.546793037989</v>
      </c>
      <c r="D23" s="46">
        <f t="shared" ref="D23:I23" si="9">0.22*D21</f>
        <v>44657.29774362217</v>
      </c>
      <c r="E23" s="46">
        <f t="shared" si="9"/>
        <v>46041.673973674464</v>
      </c>
      <c r="F23" s="46">
        <f t="shared" si="9"/>
        <v>47468.965866858351</v>
      </c>
      <c r="G23" s="46">
        <f t="shared" si="9"/>
        <v>48940.503808730951</v>
      </c>
      <c r="H23" s="46">
        <f t="shared" si="9"/>
        <v>50457.659426801634</v>
      </c>
      <c r="I23" s="46">
        <f t="shared" si="9"/>
        <v>52021.846869032473</v>
      </c>
    </row>
    <row r="24" spans="1:9">
      <c r="A24" s="45" t="s">
        <v>274</v>
      </c>
      <c r="B24" t="s">
        <v>474</v>
      </c>
      <c r="C24" s="46">
        <f>0.18*C21</f>
        <v>35439.174648849257</v>
      </c>
      <c r="D24" s="46">
        <f t="shared" ref="D24:I24" si="10">0.18*D21</f>
        <v>36537.789062963595</v>
      </c>
      <c r="E24" s="46">
        <f t="shared" si="10"/>
        <v>37670.46052391547</v>
      </c>
      <c r="F24" s="46">
        <f t="shared" si="10"/>
        <v>38838.244800156834</v>
      </c>
      <c r="G24" s="46">
        <f t="shared" si="10"/>
        <v>40042.230388961689</v>
      </c>
      <c r="H24" s="46">
        <f t="shared" si="10"/>
        <v>41283.539531019516</v>
      </c>
      <c r="I24" s="46">
        <f t="shared" si="10"/>
        <v>42563.329256481113</v>
      </c>
    </row>
    <row r="25" spans="1:9">
      <c r="A25" s="45" t="s">
        <v>275</v>
      </c>
      <c r="B25" t="s">
        <v>474</v>
      </c>
      <c r="C25" s="46">
        <f>0.2*C21</f>
        <v>39376.86072094363</v>
      </c>
      <c r="D25" s="46">
        <f t="shared" ref="D25:I25" si="11">0.2*D21</f>
        <v>40597.54340329289</v>
      </c>
      <c r="E25" s="46">
        <f t="shared" si="11"/>
        <v>41856.067248794971</v>
      </c>
      <c r="F25" s="46">
        <f t="shared" si="11"/>
        <v>43153.605333507592</v>
      </c>
      <c r="G25" s="46">
        <f t="shared" si="11"/>
        <v>44491.367098846327</v>
      </c>
      <c r="H25" s="46">
        <f t="shared" si="11"/>
        <v>45870.599478910583</v>
      </c>
      <c r="I25" s="46">
        <f t="shared" si="11"/>
        <v>47292.588062756797</v>
      </c>
    </row>
    <row r="26" spans="1:9">
      <c r="A26" s="45" t="s">
        <v>470</v>
      </c>
      <c r="B26" t="s">
        <v>474</v>
      </c>
      <c r="C26" s="43"/>
      <c r="D26" s="43"/>
      <c r="E26" s="43"/>
      <c r="F26" s="43"/>
      <c r="G26" s="43"/>
      <c r="H26" s="43"/>
      <c r="I26" s="43"/>
    </row>
    <row r="27" spans="1:9">
      <c r="C27" s="43"/>
      <c r="D27" s="43"/>
      <c r="E27" s="43"/>
      <c r="F27" s="43"/>
      <c r="G27" s="43"/>
      <c r="H27" s="43"/>
      <c r="I27" s="43"/>
    </row>
    <row r="28" spans="1:9">
      <c r="A28" t="s">
        <v>1350</v>
      </c>
      <c r="B28" t="s">
        <v>446</v>
      </c>
      <c r="C28" s="43">
        <v>299575.73014672997</v>
      </c>
      <c r="D28" s="43">
        <v>309162.15351142531</v>
      </c>
      <c r="E28" s="43">
        <v>319055.34242379089</v>
      </c>
      <c r="F28" s="43">
        <v>329265.11338135216</v>
      </c>
      <c r="G28" s="43">
        <v>339801.59700955555</v>
      </c>
      <c r="H28" s="43">
        <v>350675.24811386131</v>
      </c>
      <c r="I28" s="43">
        <v>361896.8560535048</v>
      </c>
    </row>
    <row r="29" spans="1:9">
      <c r="A29" s="45" t="s">
        <v>270</v>
      </c>
      <c r="B29" t="s">
        <v>446</v>
      </c>
      <c r="C29" s="46">
        <f>C28*0.043</f>
        <v>12881.756396309387</v>
      </c>
      <c r="D29" s="46">
        <f t="shared" ref="D29" si="12">D28*0.043</f>
        <v>13293.972600991287</v>
      </c>
      <c r="E29" s="46">
        <f t="shared" ref="E29" si="13">E28*0.043</f>
        <v>13719.379724223007</v>
      </c>
      <c r="F29" s="46">
        <f t="shared" ref="F29" si="14">F28*0.043</f>
        <v>14158.399875398141</v>
      </c>
      <c r="G29" s="46">
        <f t="shared" ref="G29" si="15">G28*0.043</f>
        <v>14611.468671410888</v>
      </c>
      <c r="H29" s="46">
        <f t="shared" ref="H29" si="16">H28*0.043</f>
        <v>15079.035668896035</v>
      </c>
      <c r="I29" s="46">
        <f t="shared" ref="I29" si="17">I28*0.043</f>
        <v>15561.564810300706</v>
      </c>
    </row>
    <row r="30" spans="1:9">
      <c r="A30" s="45" t="s">
        <v>273</v>
      </c>
      <c r="B30" t="s">
        <v>446</v>
      </c>
      <c r="C30" s="46">
        <f>0.22*C28</f>
        <v>65906.660632280589</v>
      </c>
      <c r="D30" s="46">
        <f t="shared" ref="D30:I30" si="18">0.22*D28</f>
        <v>68015.673772513561</v>
      </c>
      <c r="E30" s="46">
        <f t="shared" si="18"/>
        <v>70192.175333234001</v>
      </c>
      <c r="F30" s="46">
        <f t="shared" si="18"/>
        <v>72438.324943897474</v>
      </c>
      <c r="G30" s="46">
        <f t="shared" si="18"/>
        <v>74756.351342102222</v>
      </c>
      <c r="H30" s="46">
        <f t="shared" si="18"/>
        <v>77148.554585049482</v>
      </c>
      <c r="I30" s="46">
        <f t="shared" si="18"/>
        <v>79617.308331771055</v>
      </c>
    </row>
    <row r="31" spans="1:9">
      <c r="A31" s="45" t="s">
        <v>274</v>
      </c>
      <c r="B31" t="s">
        <v>446</v>
      </c>
      <c r="C31" s="46">
        <f>0.18*C28</f>
        <v>53923.63142641139</v>
      </c>
      <c r="D31" s="46">
        <f t="shared" ref="D31:I31" si="19">0.18*D28</f>
        <v>55649.18763205655</v>
      </c>
      <c r="E31" s="46">
        <f t="shared" si="19"/>
        <v>57429.961636282358</v>
      </c>
      <c r="F31" s="46">
        <f t="shared" si="19"/>
        <v>59267.720408643385</v>
      </c>
      <c r="G31" s="46">
        <f t="shared" si="19"/>
        <v>61164.28746172</v>
      </c>
      <c r="H31" s="46">
        <f t="shared" si="19"/>
        <v>63121.544660495034</v>
      </c>
      <c r="I31" s="46">
        <f t="shared" si="19"/>
        <v>65141.434089630864</v>
      </c>
    </row>
    <row r="32" spans="1:9">
      <c r="A32" s="45" t="s">
        <v>275</v>
      </c>
      <c r="B32" t="s">
        <v>446</v>
      </c>
      <c r="C32" s="46">
        <f>0.2*C28</f>
        <v>59915.146029345997</v>
      </c>
      <c r="D32" s="46">
        <f t="shared" ref="D32:I32" si="20">0.2*D28</f>
        <v>61832.430702285063</v>
      </c>
      <c r="E32" s="46">
        <f t="shared" si="20"/>
        <v>63811.06848475818</v>
      </c>
      <c r="F32" s="46">
        <f t="shared" si="20"/>
        <v>65853.022676270441</v>
      </c>
      <c r="G32" s="46">
        <f t="shared" si="20"/>
        <v>67960.319401911111</v>
      </c>
      <c r="H32" s="46">
        <f t="shared" si="20"/>
        <v>70135.049622772262</v>
      </c>
      <c r="I32" s="46">
        <f t="shared" si="20"/>
        <v>72379.371210700963</v>
      </c>
    </row>
    <row r="33" spans="1:10">
      <c r="A33" s="45" t="s">
        <v>470</v>
      </c>
      <c r="B33" t="s">
        <v>446</v>
      </c>
    </row>
    <row r="34" spans="1:10">
      <c r="C34" s="43"/>
      <c r="D34" s="43"/>
      <c r="E34" s="43"/>
      <c r="F34" s="43"/>
      <c r="G34" s="43"/>
      <c r="H34" s="43"/>
      <c r="I34" s="43"/>
    </row>
    <row r="35" spans="1:10">
      <c r="A35" t="s">
        <v>1350</v>
      </c>
      <c r="B35" t="s">
        <v>447</v>
      </c>
      <c r="C35" s="58">
        <v>162664.70588235295</v>
      </c>
      <c r="D35" s="59">
        <v>168214.31936565178</v>
      </c>
      <c r="E35" s="59">
        <v>174402.76225785958</v>
      </c>
      <c r="F35" s="59">
        <v>180591.20515006737</v>
      </c>
      <c r="G35" s="59">
        <v>186779.64804227519</v>
      </c>
      <c r="H35" s="59">
        <v>192968.09093448296</v>
      </c>
      <c r="I35" s="59">
        <v>199156.53382669075</v>
      </c>
    </row>
    <row r="36" spans="1:10">
      <c r="A36" s="45" t="s">
        <v>270</v>
      </c>
      <c r="B36" t="s">
        <v>447</v>
      </c>
      <c r="C36" s="46">
        <f>C35*0.043</f>
        <v>6994.5823529411764</v>
      </c>
      <c r="D36" s="46">
        <f t="shared" ref="D36:I36" si="21">D35*0.043</f>
        <v>7233.2157327230261</v>
      </c>
      <c r="E36" s="46">
        <f t="shared" si="21"/>
        <v>7499.3187770879613</v>
      </c>
      <c r="F36" s="46">
        <f t="shared" si="21"/>
        <v>7765.4218214528964</v>
      </c>
      <c r="G36" s="46">
        <f t="shared" si="21"/>
        <v>8031.5248658178325</v>
      </c>
      <c r="H36" s="46">
        <f t="shared" si="21"/>
        <v>8297.6279101827658</v>
      </c>
      <c r="I36" s="46">
        <f t="shared" si="21"/>
        <v>8563.7309545477019</v>
      </c>
    </row>
    <row r="37" spans="1:10">
      <c r="A37" s="45" t="s">
        <v>273</v>
      </c>
      <c r="B37" t="s">
        <v>447</v>
      </c>
      <c r="C37" s="46">
        <f>0.22*C35</f>
        <v>35786.23529411765</v>
      </c>
      <c r="D37" s="46">
        <f t="shared" ref="D37:I37" si="22">0.22*D35</f>
        <v>37007.150260443392</v>
      </c>
      <c r="E37" s="46">
        <f t="shared" si="22"/>
        <v>38368.607696729108</v>
      </c>
      <c r="F37" s="46">
        <f t="shared" si="22"/>
        <v>39730.065133014825</v>
      </c>
      <c r="G37" s="46">
        <f t="shared" si="22"/>
        <v>41091.522569300541</v>
      </c>
      <c r="H37" s="46">
        <f t="shared" si="22"/>
        <v>42452.980005586251</v>
      </c>
      <c r="I37" s="46">
        <f t="shared" si="22"/>
        <v>43814.437441871967</v>
      </c>
    </row>
    <row r="38" spans="1:10">
      <c r="A38" s="45" t="s">
        <v>274</v>
      </c>
      <c r="B38" t="s">
        <v>447</v>
      </c>
      <c r="C38" s="46">
        <f>0.18*C35</f>
        <v>29279.647058823532</v>
      </c>
      <c r="D38" s="46">
        <f t="shared" ref="D38:I38" si="23">0.18*D35</f>
        <v>30278.577485817321</v>
      </c>
      <c r="E38" s="46">
        <f t="shared" si="23"/>
        <v>31392.497206414722</v>
      </c>
      <c r="F38" s="46">
        <f t="shared" si="23"/>
        <v>32506.416927012124</v>
      </c>
      <c r="G38" s="46">
        <f t="shared" si="23"/>
        <v>33620.336647609533</v>
      </c>
      <c r="H38" s="46">
        <f t="shared" si="23"/>
        <v>34734.25636820693</v>
      </c>
      <c r="I38" s="46">
        <f t="shared" si="23"/>
        <v>35848.176088804335</v>
      </c>
    </row>
    <row r="39" spans="1:10">
      <c r="A39" s="45" t="s">
        <v>275</v>
      </c>
      <c r="B39" t="s">
        <v>447</v>
      </c>
      <c r="C39" s="46">
        <f>0.2*C35</f>
        <v>32532.941176470591</v>
      </c>
      <c r="D39" s="46">
        <f t="shared" ref="D39:I39" si="24">0.2*D35</f>
        <v>33642.863873130358</v>
      </c>
      <c r="E39" s="46">
        <f t="shared" si="24"/>
        <v>34880.552451571915</v>
      </c>
      <c r="F39" s="46">
        <f t="shared" si="24"/>
        <v>36118.241030013472</v>
      </c>
      <c r="G39" s="46">
        <f t="shared" si="24"/>
        <v>37355.929608455037</v>
      </c>
      <c r="H39" s="46">
        <f t="shared" si="24"/>
        <v>38593.618186896594</v>
      </c>
      <c r="I39" s="46">
        <f t="shared" si="24"/>
        <v>39831.306765338151</v>
      </c>
    </row>
    <row r="40" spans="1:10" ht="15.9" thickBot="1">
      <c r="A40" s="45" t="s">
        <v>470</v>
      </c>
    </row>
    <row r="41" spans="1:10" ht="15.9" thickBot="1">
      <c r="A41" s="65"/>
      <c r="B41" s="66"/>
      <c r="C41" s="164"/>
      <c r="D41" s="164"/>
      <c r="E41" s="70" t="s">
        <v>291</v>
      </c>
      <c r="F41" s="67" t="s">
        <v>292</v>
      </c>
      <c r="G41" s="67" t="s">
        <v>293</v>
      </c>
      <c r="H41" s="67" t="s">
        <v>294</v>
      </c>
      <c r="I41" s="67" t="s">
        <v>295</v>
      </c>
      <c r="J41" s="69" t="s">
        <v>1351</v>
      </c>
    </row>
    <row r="42" spans="1:10">
      <c r="A42" s="86" t="s">
        <v>1352</v>
      </c>
      <c r="B42" s="60" t="s">
        <v>231</v>
      </c>
      <c r="C42" s="71"/>
      <c r="D42" s="71"/>
      <c r="E42" s="72">
        <f t="shared" ref="E42:I46" si="25">SUM(E6+E13+E21+E28+E35)</f>
        <v>1146061.6867402864</v>
      </c>
      <c r="F42" s="71">
        <f t="shared" si="25"/>
        <v>1182032.9280967389</v>
      </c>
      <c r="G42" s="71">
        <f t="shared" si="25"/>
        <v>1218918.3441910092</v>
      </c>
      <c r="H42" s="71">
        <f t="shared" si="25"/>
        <v>1256746.034531971</v>
      </c>
      <c r="I42" s="71">
        <f t="shared" si="25"/>
        <v>1295544.9635300129</v>
      </c>
      <c r="J42" s="73">
        <f>SUM(D42:I42)</f>
        <v>6099303.9570900183</v>
      </c>
    </row>
    <row r="43" spans="1:10">
      <c r="A43" s="61" t="s">
        <v>270</v>
      </c>
      <c r="C43" s="43"/>
      <c r="D43" s="43"/>
      <c r="E43" s="68">
        <f t="shared" si="25"/>
        <v>49280.65252983231</v>
      </c>
      <c r="F43" s="43">
        <f t="shared" si="25"/>
        <v>50827.415908159761</v>
      </c>
      <c r="G43" s="43">
        <f t="shared" si="25"/>
        <v>52413.488800213388</v>
      </c>
      <c r="H43" s="43">
        <f t="shared" si="25"/>
        <v>54040.079484874746</v>
      </c>
      <c r="I43" s="43">
        <f t="shared" si="25"/>
        <v>55708.43343179056</v>
      </c>
      <c r="J43" s="74">
        <f>SUM(D43:I43)</f>
        <v>262270.07015487074</v>
      </c>
    </row>
    <row r="44" spans="1:10">
      <c r="A44" s="61" t="s">
        <v>273</v>
      </c>
      <c r="C44" s="43"/>
      <c r="D44" s="43"/>
      <c r="E44" s="68">
        <f t="shared" si="25"/>
        <v>252133.57108286305</v>
      </c>
      <c r="F44" s="43">
        <f t="shared" si="25"/>
        <v>260047.24418128253</v>
      </c>
      <c r="G44" s="43">
        <f t="shared" si="25"/>
        <v>268162.035722022</v>
      </c>
      <c r="H44" s="43">
        <f t="shared" si="25"/>
        <v>276484.12759703363</v>
      </c>
      <c r="I44" s="43">
        <f t="shared" si="25"/>
        <v>285019.89197660284</v>
      </c>
      <c r="J44" s="74">
        <f>SUM(D44:I44)</f>
        <v>1341846.8705598041</v>
      </c>
    </row>
    <row r="45" spans="1:10">
      <c r="A45" s="61" t="s">
        <v>274</v>
      </c>
      <c r="C45" s="43"/>
      <c r="D45" s="43"/>
      <c r="E45" s="68">
        <f t="shared" si="25"/>
        <v>206291.10361325156</v>
      </c>
      <c r="F45" s="43">
        <f t="shared" si="25"/>
        <v>212765.92705741298</v>
      </c>
      <c r="G45" s="43">
        <f t="shared" si="25"/>
        <v>219405.30195438163</v>
      </c>
      <c r="H45" s="43">
        <f t="shared" si="25"/>
        <v>226214.28621575478</v>
      </c>
      <c r="I45" s="43">
        <f t="shared" si="25"/>
        <v>233198.09343540238</v>
      </c>
      <c r="J45" s="74">
        <f>SUM(D45:I45)</f>
        <v>1097874.7122762033</v>
      </c>
    </row>
    <row r="46" spans="1:10" ht="15.9" thickBot="1">
      <c r="A46" s="63" t="s">
        <v>275</v>
      </c>
      <c r="B46" s="5"/>
      <c r="C46" s="75"/>
      <c r="D46" s="75"/>
      <c r="E46" s="76">
        <f t="shared" si="25"/>
        <v>229212.33734805731</v>
      </c>
      <c r="F46" s="75">
        <f t="shared" si="25"/>
        <v>236406.58561934775</v>
      </c>
      <c r="G46" s="75">
        <f t="shared" si="25"/>
        <v>243783.66883820182</v>
      </c>
      <c r="H46" s="75">
        <f t="shared" si="25"/>
        <v>251349.20690639422</v>
      </c>
      <c r="I46" s="75">
        <f t="shared" si="25"/>
        <v>259108.99270600264</v>
      </c>
      <c r="J46" s="77">
        <f>SUM(D46:I46)</f>
        <v>1219860.7914180036</v>
      </c>
    </row>
    <row r="47" spans="1:10" ht="15.9" thickBot="1">
      <c r="A47" s="62"/>
    </row>
    <row r="48" spans="1:10">
      <c r="A48" s="79" t="s">
        <v>1353</v>
      </c>
      <c r="B48" s="60"/>
      <c r="C48" s="60"/>
      <c r="D48" s="60"/>
      <c r="E48" s="80">
        <f>E42*2</f>
        <v>2292123.3734805728</v>
      </c>
      <c r="F48" s="78">
        <f t="shared" ref="F48:I48" si="26">F42*2</f>
        <v>2364065.8561934778</v>
      </c>
      <c r="G48" s="78">
        <f t="shared" si="26"/>
        <v>2437836.6883820184</v>
      </c>
      <c r="H48" s="78">
        <f t="shared" si="26"/>
        <v>2513492.0690639419</v>
      </c>
      <c r="I48" s="78">
        <f t="shared" si="26"/>
        <v>2591089.9270600257</v>
      </c>
      <c r="J48" s="83">
        <f>SUM(E48:I48)</f>
        <v>12198607.914180037</v>
      </c>
    </row>
    <row r="49" spans="1:10">
      <c r="A49" s="61" t="s">
        <v>270</v>
      </c>
      <c r="E49" s="81">
        <f t="shared" ref="E49:I52" si="27">E43*2</f>
        <v>98561.305059664621</v>
      </c>
      <c r="F49" s="59">
        <f t="shared" si="27"/>
        <v>101654.83181631952</v>
      </c>
      <c r="G49" s="59">
        <f t="shared" si="27"/>
        <v>104826.97760042678</v>
      </c>
      <c r="H49" s="59">
        <f t="shared" si="27"/>
        <v>108080.15896974949</v>
      </c>
      <c r="I49" s="59">
        <f t="shared" si="27"/>
        <v>111416.86686358112</v>
      </c>
      <c r="J49" s="84">
        <f t="shared" ref="J49:J52" si="28">SUM(E49:I49)</f>
        <v>524540.14030974149</v>
      </c>
    </row>
    <row r="50" spans="1:10">
      <c r="A50" s="61" t="s">
        <v>273</v>
      </c>
      <c r="E50" s="81">
        <f t="shared" si="27"/>
        <v>504267.14216572611</v>
      </c>
      <c r="F50" s="59">
        <f t="shared" si="27"/>
        <v>520094.48836256505</v>
      </c>
      <c r="G50" s="59">
        <f t="shared" si="27"/>
        <v>536324.07144404401</v>
      </c>
      <c r="H50" s="59">
        <f t="shared" si="27"/>
        <v>552968.25519406726</v>
      </c>
      <c r="I50" s="59">
        <f t="shared" si="27"/>
        <v>570039.78395320568</v>
      </c>
      <c r="J50" s="84">
        <f t="shared" si="28"/>
        <v>2683693.7411196083</v>
      </c>
    </row>
    <row r="51" spans="1:10">
      <c r="A51" s="61" t="s">
        <v>274</v>
      </c>
      <c r="E51" s="81">
        <f t="shared" si="27"/>
        <v>412582.20722650312</v>
      </c>
      <c r="F51" s="59">
        <f t="shared" si="27"/>
        <v>425531.85411482595</v>
      </c>
      <c r="G51" s="59">
        <f t="shared" si="27"/>
        <v>438810.60390876327</v>
      </c>
      <c r="H51" s="59">
        <f t="shared" si="27"/>
        <v>452428.57243150956</v>
      </c>
      <c r="I51" s="59">
        <f t="shared" si="27"/>
        <v>466396.18687080476</v>
      </c>
      <c r="J51" s="84">
        <f t="shared" si="28"/>
        <v>2195749.4245524067</v>
      </c>
    </row>
    <row r="52" spans="1:10" ht="15.9" thickBot="1">
      <c r="A52" s="63" t="s">
        <v>275</v>
      </c>
      <c r="B52" s="5"/>
      <c r="C52" s="5"/>
      <c r="D52" s="5"/>
      <c r="E52" s="82">
        <f t="shared" si="27"/>
        <v>458424.67469611461</v>
      </c>
      <c r="F52" s="64">
        <f t="shared" si="27"/>
        <v>472813.1712386955</v>
      </c>
      <c r="G52" s="64">
        <f t="shared" si="27"/>
        <v>487567.33767640364</v>
      </c>
      <c r="H52" s="64">
        <f t="shared" si="27"/>
        <v>502698.41381278844</v>
      </c>
      <c r="I52" s="64">
        <f t="shared" si="27"/>
        <v>518217.98541200528</v>
      </c>
      <c r="J52" s="85">
        <f t="shared" si="28"/>
        <v>2439721.5828360072</v>
      </c>
    </row>
    <row r="53" spans="1:10" ht="15.9" thickBot="1"/>
    <row r="54" spans="1:10">
      <c r="A54" s="87" t="s">
        <v>1354</v>
      </c>
      <c r="B54" s="60"/>
      <c r="C54" s="60"/>
      <c r="D54" s="60"/>
      <c r="E54" s="92">
        <f>E42*3</f>
        <v>3438185.060220859</v>
      </c>
      <c r="F54" s="78">
        <f t="shared" ref="F54:I54" si="29">F42*3</f>
        <v>3546098.7842902169</v>
      </c>
      <c r="G54" s="78">
        <f t="shared" si="29"/>
        <v>3656755.0325730275</v>
      </c>
      <c r="H54" s="78">
        <f t="shared" si="29"/>
        <v>3770238.1035959129</v>
      </c>
      <c r="I54" s="78">
        <f t="shared" si="29"/>
        <v>3886634.8905900386</v>
      </c>
      <c r="J54" s="93">
        <f>SUM(E54:I54)</f>
        <v>18297911.871270053</v>
      </c>
    </row>
    <row r="55" spans="1:10">
      <c r="A55" s="61" t="s">
        <v>270</v>
      </c>
      <c r="E55" s="88">
        <f t="shared" ref="E55:I58" si="30">E43*3</f>
        <v>147841.95758949692</v>
      </c>
      <c r="F55" s="59">
        <f t="shared" si="30"/>
        <v>152482.2477244793</v>
      </c>
      <c r="G55" s="59">
        <f t="shared" si="30"/>
        <v>157240.46640064017</v>
      </c>
      <c r="H55" s="59">
        <f t="shared" si="30"/>
        <v>162120.23845462425</v>
      </c>
      <c r="I55" s="59">
        <f t="shared" si="30"/>
        <v>167125.30029537168</v>
      </c>
      <c r="J55" s="90">
        <f t="shared" ref="J55:J58" si="31">SUM(E55:I55)</f>
        <v>786810.21046461223</v>
      </c>
    </row>
    <row r="56" spans="1:10">
      <c r="A56" s="61" t="s">
        <v>273</v>
      </c>
      <c r="E56" s="88">
        <f t="shared" si="30"/>
        <v>756400.71324858919</v>
      </c>
      <c r="F56" s="59">
        <f t="shared" si="30"/>
        <v>780141.73254384752</v>
      </c>
      <c r="G56" s="59">
        <f t="shared" si="30"/>
        <v>804486.10716606607</v>
      </c>
      <c r="H56" s="59">
        <f t="shared" si="30"/>
        <v>829452.38279110088</v>
      </c>
      <c r="I56" s="59">
        <f t="shared" si="30"/>
        <v>855059.67592980852</v>
      </c>
      <c r="J56" s="90">
        <f t="shared" si="31"/>
        <v>4025540.611679412</v>
      </c>
    </row>
    <row r="57" spans="1:10">
      <c r="A57" s="61" t="s">
        <v>274</v>
      </c>
      <c r="E57" s="88">
        <f t="shared" si="30"/>
        <v>618873.31083975465</v>
      </c>
      <c r="F57" s="59">
        <f t="shared" si="30"/>
        <v>638297.78117223899</v>
      </c>
      <c r="G57" s="59">
        <f t="shared" si="30"/>
        <v>658215.9058631449</v>
      </c>
      <c r="H57" s="59">
        <f t="shared" si="30"/>
        <v>678642.85864726431</v>
      </c>
      <c r="I57" s="59">
        <f t="shared" si="30"/>
        <v>699594.28030620713</v>
      </c>
      <c r="J57" s="90">
        <f t="shared" si="31"/>
        <v>3293624.1368286097</v>
      </c>
    </row>
    <row r="58" spans="1:10" ht="15.9" thickBot="1">
      <c r="A58" s="63" t="s">
        <v>275</v>
      </c>
      <c r="B58" s="5"/>
      <c r="C58" s="5"/>
      <c r="D58" s="5"/>
      <c r="E58" s="89">
        <f t="shared" si="30"/>
        <v>687637.01204417192</v>
      </c>
      <c r="F58" s="64">
        <f t="shared" si="30"/>
        <v>709219.75685804326</v>
      </c>
      <c r="G58" s="64">
        <f t="shared" si="30"/>
        <v>731351.00651460548</v>
      </c>
      <c r="H58" s="64">
        <f t="shared" si="30"/>
        <v>754047.62071918265</v>
      </c>
      <c r="I58" s="64">
        <f t="shared" si="30"/>
        <v>777326.97811800789</v>
      </c>
      <c r="J58" s="91">
        <f t="shared" si="31"/>
        <v>3659582.3742540115</v>
      </c>
    </row>
  </sheetData>
  <pageMargins left="0.75" right="0.75" top="1" bottom="1" header="0.5" footer="0.5"/>
  <pageSetup orientation="portrait" horizontalDpi="4294967292" verticalDpi="4294967292"/>
  <headerFooter>
    <oddHeader>&amp;C&amp;"Calibri"&amp;12&amp;K008000 UNCLASSIFIED&amp;1#_x000D_</oddHead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2:G16"/>
  <sheetViews>
    <sheetView workbookViewId="0">
      <selection activeCell="C14" sqref="C14"/>
    </sheetView>
  </sheetViews>
  <sheetFormatPr defaultColWidth="11" defaultRowHeight="15.6"/>
  <cols>
    <col min="1" max="1" width="11.09765625" bestFit="1" customWidth="1"/>
    <col min="2" max="2" width="25.34765625" customWidth="1"/>
    <col min="3" max="3" width="20.59765625" customWidth="1"/>
    <col min="4" max="4" width="11.59765625" bestFit="1" customWidth="1"/>
    <col min="5" max="5" width="11.09765625" bestFit="1" customWidth="1"/>
    <col min="6" max="6" width="12.59765625" bestFit="1" customWidth="1"/>
  </cols>
  <sheetData>
    <row r="2" spans="1:7">
      <c r="A2" s="1" t="s">
        <v>1355</v>
      </c>
    </row>
    <row r="4" spans="1:7">
      <c r="A4" s="1" t="s">
        <v>1356</v>
      </c>
    </row>
    <row r="5" spans="1:7" ht="18.3">
      <c r="A5" s="48"/>
      <c r="B5" s="48"/>
      <c r="C5" s="49"/>
      <c r="D5" s="49" t="s">
        <v>985</v>
      </c>
      <c r="E5" s="49" t="s">
        <v>266</v>
      </c>
      <c r="F5" s="49" t="s">
        <v>231</v>
      </c>
      <c r="G5" s="48"/>
    </row>
    <row r="6" spans="1:7" ht="18.3">
      <c r="A6" s="48"/>
      <c r="B6" s="50"/>
      <c r="C6" s="51" t="s">
        <v>1357</v>
      </c>
      <c r="D6" s="50">
        <v>30000</v>
      </c>
      <c r="E6" s="50">
        <v>20000</v>
      </c>
      <c r="F6" s="50">
        <f>D6+E6</f>
        <v>50000</v>
      </c>
      <c r="G6" s="50"/>
    </row>
    <row r="7" spans="1:7" ht="18.3">
      <c r="A7" s="48"/>
      <c r="B7" s="50"/>
      <c r="C7" s="52" t="s">
        <v>1358</v>
      </c>
      <c r="D7" s="50"/>
      <c r="E7" s="50"/>
      <c r="F7" s="50"/>
      <c r="G7" s="50"/>
    </row>
    <row r="8" spans="1:7" ht="54.9">
      <c r="A8" s="48">
        <v>1</v>
      </c>
      <c r="B8" s="53" t="s">
        <v>1359</v>
      </c>
      <c r="C8" s="50">
        <v>20</v>
      </c>
      <c r="D8" s="50">
        <f>C8*D6</f>
        <v>600000</v>
      </c>
      <c r="E8" s="50">
        <f>C8*E6</f>
        <v>400000</v>
      </c>
      <c r="F8" s="50">
        <f>SUM(D8:E8)</f>
        <v>1000000</v>
      </c>
      <c r="G8" s="50"/>
    </row>
    <row r="9" spans="1:7" ht="54.9">
      <c r="A9" s="48">
        <v>2</v>
      </c>
      <c r="B9" s="53" t="s">
        <v>1360</v>
      </c>
      <c r="C9" s="50">
        <v>18</v>
      </c>
      <c r="D9" s="50">
        <f>C9*D6</f>
        <v>540000</v>
      </c>
      <c r="E9" s="50">
        <f>C9*E6</f>
        <v>360000</v>
      </c>
      <c r="F9" s="50">
        <f t="shared" ref="F9:F11" si="0">SUM(D9:E9)</f>
        <v>900000</v>
      </c>
      <c r="G9" s="50"/>
    </row>
    <row r="10" spans="1:7" ht="36.6">
      <c r="A10" s="48">
        <v>3</v>
      </c>
      <c r="B10" s="54" t="s">
        <v>1361</v>
      </c>
      <c r="C10" s="55" t="s">
        <v>1362</v>
      </c>
      <c r="D10" s="50">
        <f>2000*30</f>
        <v>60000</v>
      </c>
      <c r="E10" s="50">
        <f>2000*20</f>
        <v>40000</v>
      </c>
      <c r="F10" s="50">
        <f t="shared" si="0"/>
        <v>100000</v>
      </c>
      <c r="G10" s="50"/>
    </row>
    <row r="11" spans="1:7" ht="36.6">
      <c r="A11" s="48">
        <v>4</v>
      </c>
      <c r="B11" s="54" t="s">
        <v>1363</v>
      </c>
      <c r="C11" s="55" t="s">
        <v>1364</v>
      </c>
      <c r="D11" s="50">
        <f>(D8+D9+D10)*15%</f>
        <v>180000</v>
      </c>
      <c r="E11" s="50">
        <f>(E8+E9+E10)*15%</f>
        <v>120000</v>
      </c>
      <c r="F11" s="50">
        <f t="shared" si="0"/>
        <v>300000</v>
      </c>
      <c r="G11" s="50"/>
    </row>
    <row r="12" spans="1:7" ht="18.3">
      <c r="A12" s="48"/>
      <c r="B12" s="50" t="s">
        <v>1365</v>
      </c>
      <c r="C12" s="50"/>
      <c r="D12" s="50"/>
      <c r="E12" s="50"/>
      <c r="F12" s="56">
        <f>SUM(F8:F11)</f>
        <v>2300000</v>
      </c>
      <c r="G12" s="50"/>
    </row>
    <row r="13" spans="1:7" ht="18.3">
      <c r="A13" s="48"/>
      <c r="B13" s="48"/>
      <c r="C13" s="48"/>
      <c r="D13" s="48"/>
      <c r="E13" s="48"/>
      <c r="F13" s="48"/>
      <c r="G13" s="48"/>
    </row>
    <row r="14" spans="1:7" ht="18.3">
      <c r="A14" s="48"/>
      <c r="B14" s="48" t="s">
        <v>1366</v>
      </c>
      <c r="C14" s="57">
        <f>F12/(D6+E6)</f>
        <v>46</v>
      </c>
      <c r="D14" s="48"/>
      <c r="E14" s="48"/>
      <c r="F14" s="48"/>
      <c r="G14" s="48"/>
    </row>
    <row r="15" spans="1:7" ht="18.3">
      <c r="A15" s="48"/>
      <c r="B15" s="48"/>
      <c r="C15" s="48"/>
      <c r="D15" s="48"/>
      <c r="E15" s="48"/>
      <c r="F15" s="48"/>
      <c r="G15" s="48"/>
    </row>
    <row r="16" spans="1:7">
      <c r="A16" s="1" t="s">
        <v>1367</v>
      </c>
    </row>
  </sheetData>
  <pageMargins left="0.75" right="0.75" top="1" bottom="1" header="0.5" footer="0.5"/>
  <pageSetup paperSize="9" orientation="portrait"/>
  <headerFooter>
    <oddHeader>&amp;C&amp;"Calibri"&amp;12&amp;K008000 UNCLASSIFIED&amp;1#_x000D_</oddHead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B3:I39"/>
  <sheetViews>
    <sheetView workbookViewId="0">
      <selection activeCell="F47" sqref="F47"/>
    </sheetView>
  </sheetViews>
  <sheetFormatPr defaultColWidth="8.84765625" defaultRowHeight="14.4"/>
  <cols>
    <col min="1" max="2" width="8.84765625" style="104"/>
    <col min="3" max="3" width="28.84765625" style="104" customWidth="1"/>
    <col min="4" max="7" width="8.84765625" style="104"/>
    <col min="8" max="8" width="11.59765625" style="104" bestFit="1" customWidth="1"/>
    <col min="9" max="9" width="9.5" style="104" bestFit="1" customWidth="1"/>
    <col min="10" max="16384" width="8.84765625" style="104"/>
  </cols>
  <sheetData>
    <row r="3" spans="2:9">
      <c r="C3" s="105"/>
    </row>
    <row r="5" spans="2:9" ht="14.7" thickBot="1">
      <c r="B5" s="106"/>
      <c r="C5" s="104" t="s">
        <v>1368</v>
      </c>
      <c r="D5" s="105"/>
    </row>
    <row r="6" spans="2:9" ht="14.7" thickBot="1">
      <c r="C6" s="107" t="s">
        <v>1369</v>
      </c>
      <c r="D6" s="108"/>
      <c r="E6" s="108"/>
      <c r="F6" s="108"/>
      <c r="G6" s="108"/>
      <c r="H6" s="109"/>
    </row>
    <row r="7" spans="2:9">
      <c r="C7" s="110" t="s">
        <v>224</v>
      </c>
      <c r="D7" s="111" t="s">
        <v>173</v>
      </c>
      <c r="E7" s="111" t="s">
        <v>1370</v>
      </c>
      <c r="F7" s="111" t="s">
        <v>1371</v>
      </c>
      <c r="G7" s="111" t="s">
        <v>1372</v>
      </c>
      <c r="H7" s="112" t="s">
        <v>1373</v>
      </c>
      <c r="I7" s="113" t="s">
        <v>1374</v>
      </c>
    </row>
    <row r="8" spans="2:9" ht="15.6">
      <c r="C8" s="685" t="s">
        <v>1375</v>
      </c>
      <c r="D8" s="686">
        <v>2</v>
      </c>
      <c r="E8" s="686">
        <v>2000</v>
      </c>
      <c r="F8" s="687">
        <v>25</v>
      </c>
      <c r="G8" s="686">
        <v>1</v>
      </c>
      <c r="H8" s="688">
        <f t="shared" ref="H8:H12" si="0">D8*E8*F8*G8</f>
        <v>100000</v>
      </c>
      <c r="I8" s="689">
        <f>H8*0.0035</f>
        <v>350</v>
      </c>
    </row>
    <row r="9" spans="2:9" ht="15.6">
      <c r="C9" s="690" t="s">
        <v>1376</v>
      </c>
      <c r="D9" s="691">
        <v>2</v>
      </c>
      <c r="E9" s="691">
        <v>300</v>
      </c>
      <c r="F9" s="691">
        <v>25</v>
      </c>
      <c r="G9" s="691">
        <v>1</v>
      </c>
      <c r="H9" s="688">
        <f t="shared" si="0"/>
        <v>15000</v>
      </c>
      <c r="I9" s="689">
        <f>H9*0.0035</f>
        <v>52.5</v>
      </c>
    </row>
    <row r="10" spans="2:9" ht="15.6">
      <c r="C10" s="690" t="s">
        <v>240</v>
      </c>
      <c r="D10" s="691">
        <v>1</v>
      </c>
      <c r="E10" s="691">
        <v>3500</v>
      </c>
      <c r="F10" s="691">
        <v>25</v>
      </c>
      <c r="G10" s="691">
        <v>1</v>
      </c>
      <c r="H10" s="692">
        <f t="shared" si="0"/>
        <v>87500</v>
      </c>
      <c r="I10" s="689">
        <f>H10*0.0035</f>
        <v>306.25</v>
      </c>
    </row>
    <row r="11" spans="2:9" ht="15.6">
      <c r="C11" s="690" t="s">
        <v>1377</v>
      </c>
      <c r="D11" s="691">
        <v>1</v>
      </c>
      <c r="E11" s="693">
        <f>500*180</f>
        <v>90000</v>
      </c>
      <c r="F11" s="691">
        <v>1</v>
      </c>
      <c r="G11" s="691">
        <v>1</v>
      </c>
      <c r="H11" s="692">
        <f t="shared" si="0"/>
        <v>90000</v>
      </c>
      <c r="I11" s="689">
        <f>H11*0.0035</f>
        <v>315</v>
      </c>
    </row>
    <row r="12" spans="2:9" ht="15.6">
      <c r="C12" s="690" t="s">
        <v>243</v>
      </c>
      <c r="D12" s="691">
        <v>1</v>
      </c>
      <c r="E12" s="691">
        <v>300</v>
      </c>
      <c r="F12" s="691">
        <v>25</v>
      </c>
      <c r="G12" s="691">
        <v>1</v>
      </c>
      <c r="H12" s="692">
        <f t="shared" si="0"/>
        <v>7500</v>
      </c>
      <c r="I12" s="689">
        <f>H12*0.0035</f>
        <v>26.25</v>
      </c>
    </row>
    <row r="13" spans="2:9" ht="14.7" thickBot="1">
      <c r="C13" s="694" t="s">
        <v>1365</v>
      </c>
      <c r="D13" s="695"/>
      <c r="E13" s="695"/>
      <c r="F13" s="695"/>
      <c r="G13" s="695"/>
      <c r="H13" s="696">
        <f>SUM(H8:H12)</f>
        <v>300000</v>
      </c>
      <c r="I13" s="696">
        <f>SUM(I8:I12)</f>
        <v>1050</v>
      </c>
    </row>
    <row r="16" spans="2:9">
      <c r="C16" s="104" t="s">
        <v>1378</v>
      </c>
    </row>
    <row r="17" spans="3:9" ht="14.7" thickBot="1"/>
    <row r="18" spans="3:9" ht="15.9" thickBot="1">
      <c r="C18" s="928" t="s">
        <v>1379</v>
      </c>
      <c r="D18" s="929"/>
      <c r="E18" s="929"/>
      <c r="F18" s="929"/>
      <c r="G18" s="929"/>
      <c r="H18" s="930"/>
      <c r="I18"/>
    </row>
    <row r="19" spans="3:9" ht="14.7" thickBot="1">
      <c r="C19" s="697" t="s">
        <v>224</v>
      </c>
      <c r="D19" s="698" t="s">
        <v>173</v>
      </c>
      <c r="E19" s="698" t="s">
        <v>1370</v>
      </c>
      <c r="F19" s="698" t="s">
        <v>1371</v>
      </c>
      <c r="G19" s="698" t="s">
        <v>1372</v>
      </c>
      <c r="H19" s="134" t="s">
        <v>1380</v>
      </c>
      <c r="I19" s="155" t="s">
        <v>1381</v>
      </c>
    </row>
    <row r="20" spans="3:9">
      <c r="C20" s="699" t="s">
        <v>240</v>
      </c>
      <c r="D20" s="700">
        <v>1</v>
      </c>
      <c r="E20" s="701">
        <v>1000</v>
      </c>
      <c r="F20" s="702">
        <v>25</v>
      </c>
      <c r="G20" s="703">
        <v>1</v>
      </c>
      <c r="H20" s="156">
        <f>E20*F20*G20</f>
        <v>25000</v>
      </c>
      <c r="I20" s="704">
        <f>H20/250</f>
        <v>100</v>
      </c>
    </row>
    <row r="21" spans="3:9">
      <c r="C21" s="705" t="s">
        <v>1382</v>
      </c>
      <c r="D21" s="700">
        <v>1</v>
      </c>
      <c r="E21" s="706">
        <v>500</v>
      </c>
      <c r="F21" s="702">
        <v>25</v>
      </c>
      <c r="G21" s="703">
        <v>1</v>
      </c>
      <c r="H21" s="156">
        <f t="shared" ref="H21:H26" si="1">E21*F21*G21</f>
        <v>12500</v>
      </c>
      <c r="I21" s="707">
        <f t="shared" ref="I21:I26" si="2">H21/250</f>
        <v>50</v>
      </c>
    </row>
    <row r="22" spans="3:9" ht="15.6">
      <c r="C22" s="705" t="s">
        <v>1383</v>
      </c>
      <c r="D22" s="700">
        <v>1</v>
      </c>
      <c r="E22" s="706">
        <v>200</v>
      </c>
      <c r="F22" s="702">
        <v>25</v>
      </c>
      <c r="G22" s="402">
        <v>1</v>
      </c>
      <c r="H22" s="156">
        <f t="shared" si="1"/>
        <v>5000</v>
      </c>
      <c r="I22" s="707">
        <f t="shared" si="2"/>
        <v>20</v>
      </c>
    </row>
    <row r="23" spans="3:9" ht="15.6">
      <c r="C23" s="699" t="s">
        <v>1384</v>
      </c>
      <c r="D23" s="700">
        <v>1</v>
      </c>
      <c r="E23" s="706">
        <v>1500</v>
      </c>
      <c r="F23" s="708">
        <v>15</v>
      </c>
      <c r="G23" s="402">
        <v>1</v>
      </c>
      <c r="H23" s="156">
        <f t="shared" si="1"/>
        <v>22500</v>
      </c>
      <c r="I23" s="707">
        <f t="shared" si="2"/>
        <v>90</v>
      </c>
    </row>
    <row r="24" spans="3:9" ht="15.6">
      <c r="C24" s="705" t="s">
        <v>1385</v>
      </c>
      <c r="D24" s="709">
        <v>1</v>
      </c>
      <c r="E24" s="706">
        <v>1000</v>
      </c>
      <c r="F24" s="708">
        <v>10</v>
      </c>
      <c r="G24" s="402">
        <v>1</v>
      </c>
      <c r="H24" s="156">
        <f t="shared" si="1"/>
        <v>10000</v>
      </c>
      <c r="I24" s="707">
        <f t="shared" si="2"/>
        <v>40</v>
      </c>
    </row>
    <row r="25" spans="3:9" ht="15.6">
      <c r="C25" s="705" t="s">
        <v>1386</v>
      </c>
      <c r="D25" s="709">
        <v>1</v>
      </c>
      <c r="E25" s="706">
        <v>5000</v>
      </c>
      <c r="F25" s="708">
        <v>2</v>
      </c>
      <c r="G25" s="402">
        <v>2</v>
      </c>
      <c r="H25" s="156">
        <f t="shared" si="1"/>
        <v>20000</v>
      </c>
      <c r="I25" s="707">
        <f t="shared" si="2"/>
        <v>80</v>
      </c>
    </row>
    <row r="26" spans="3:9" ht="15.9" thickBot="1">
      <c r="C26" s="705" t="s">
        <v>1387</v>
      </c>
      <c r="D26" s="709">
        <v>1</v>
      </c>
      <c r="E26" s="706">
        <v>2000</v>
      </c>
      <c r="F26" s="708">
        <v>1</v>
      </c>
      <c r="G26" s="402">
        <v>2</v>
      </c>
      <c r="H26" s="156">
        <f t="shared" si="1"/>
        <v>4000</v>
      </c>
      <c r="I26" s="707">
        <f t="shared" si="2"/>
        <v>16</v>
      </c>
    </row>
    <row r="27" spans="3:9" ht="14.7" thickBot="1">
      <c r="C27" s="710" t="s">
        <v>509</v>
      </c>
      <c r="D27" s="711"/>
      <c r="E27" s="711"/>
      <c r="F27" s="711"/>
      <c r="G27" s="712"/>
      <c r="H27" s="157">
        <f>SUM(H20:H26)</f>
        <v>99000</v>
      </c>
      <c r="I27" s="713">
        <f>SUM(I20:I26)</f>
        <v>396</v>
      </c>
    </row>
    <row r="29" spans="3:9" ht="14.7" thickBot="1"/>
    <row r="30" spans="3:9" ht="15.9" thickBot="1">
      <c r="C30" s="928" t="s">
        <v>1388</v>
      </c>
      <c r="D30" s="929"/>
      <c r="E30" s="929"/>
      <c r="F30" s="929"/>
      <c r="G30" s="929"/>
      <c r="H30" s="930"/>
      <c r="I30"/>
    </row>
    <row r="31" spans="3:9" ht="14.7" thickBot="1">
      <c r="C31" s="697" t="s">
        <v>224</v>
      </c>
      <c r="D31" s="698" t="s">
        <v>173</v>
      </c>
      <c r="E31" s="698" t="s">
        <v>1370</v>
      </c>
      <c r="F31" s="698" t="s">
        <v>1371</v>
      </c>
      <c r="G31" s="698" t="s">
        <v>1372</v>
      </c>
      <c r="H31" s="134" t="s">
        <v>1380</v>
      </c>
      <c r="I31" s="155" t="s">
        <v>1381</v>
      </c>
    </row>
    <row r="32" spans="3:9">
      <c r="C32" s="699" t="s">
        <v>240</v>
      </c>
      <c r="D32" s="700">
        <v>1</v>
      </c>
      <c r="E32" s="701">
        <v>2500</v>
      </c>
      <c r="F32" s="702">
        <v>20</v>
      </c>
      <c r="G32" s="703">
        <v>1</v>
      </c>
      <c r="H32" s="156">
        <f>E32*F32*G32</f>
        <v>50000</v>
      </c>
      <c r="I32" s="704">
        <f>H32/250</f>
        <v>200</v>
      </c>
    </row>
    <row r="33" spans="3:9">
      <c r="C33" s="705" t="s">
        <v>1382</v>
      </c>
      <c r="D33" s="700">
        <v>1</v>
      </c>
      <c r="E33" s="706">
        <v>500</v>
      </c>
      <c r="F33" s="702">
        <v>20</v>
      </c>
      <c r="G33" s="703">
        <v>1</v>
      </c>
      <c r="H33" s="156">
        <f t="shared" ref="H33:H38" si="3">E33*F33*G33</f>
        <v>10000</v>
      </c>
      <c r="I33" s="707">
        <f t="shared" ref="I33:I38" si="4">H33/250</f>
        <v>40</v>
      </c>
    </row>
    <row r="34" spans="3:9" ht="15.6">
      <c r="C34" s="705" t="s">
        <v>1383</v>
      </c>
      <c r="D34" s="700">
        <v>1</v>
      </c>
      <c r="E34" s="706">
        <v>200</v>
      </c>
      <c r="F34" s="702">
        <v>20</v>
      </c>
      <c r="G34" s="402">
        <v>1</v>
      </c>
      <c r="H34" s="156">
        <f t="shared" si="3"/>
        <v>4000</v>
      </c>
      <c r="I34" s="707">
        <f t="shared" si="4"/>
        <v>16</v>
      </c>
    </row>
    <row r="35" spans="3:9" ht="15.6">
      <c r="C35" s="699" t="s">
        <v>1384</v>
      </c>
      <c r="D35" s="700">
        <v>1</v>
      </c>
      <c r="E35" s="706">
        <v>1500</v>
      </c>
      <c r="F35" s="708">
        <v>15</v>
      </c>
      <c r="G35" s="402">
        <v>1</v>
      </c>
      <c r="H35" s="156">
        <f t="shared" si="3"/>
        <v>22500</v>
      </c>
      <c r="I35" s="707">
        <f t="shared" si="4"/>
        <v>90</v>
      </c>
    </row>
    <row r="36" spans="3:9" ht="15.6">
      <c r="C36" s="705" t="s">
        <v>1385</v>
      </c>
      <c r="D36" s="709">
        <v>1</v>
      </c>
      <c r="E36" s="706">
        <v>1000</v>
      </c>
      <c r="F36" s="708">
        <v>5</v>
      </c>
      <c r="G36" s="402">
        <v>1</v>
      </c>
      <c r="H36" s="156">
        <f t="shared" si="3"/>
        <v>5000</v>
      </c>
      <c r="I36" s="707">
        <f t="shared" si="4"/>
        <v>20</v>
      </c>
    </row>
    <row r="37" spans="3:9" ht="15.6">
      <c r="C37" s="705" t="s">
        <v>1386</v>
      </c>
      <c r="D37" s="709">
        <v>1</v>
      </c>
      <c r="E37" s="706">
        <v>5000</v>
      </c>
      <c r="F37" s="708">
        <v>2</v>
      </c>
      <c r="G37" s="402">
        <v>2</v>
      </c>
      <c r="H37" s="156">
        <f t="shared" si="3"/>
        <v>20000</v>
      </c>
      <c r="I37" s="707">
        <f t="shared" si="4"/>
        <v>80</v>
      </c>
    </row>
    <row r="38" spans="3:9" ht="15.9" thickBot="1">
      <c r="C38" s="705" t="s">
        <v>1387</v>
      </c>
      <c r="D38" s="709">
        <v>1</v>
      </c>
      <c r="E38" s="706">
        <v>2000</v>
      </c>
      <c r="F38" s="708">
        <v>1</v>
      </c>
      <c r="G38" s="402">
        <v>2</v>
      </c>
      <c r="H38" s="156">
        <f t="shared" si="3"/>
        <v>4000</v>
      </c>
      <c r="I38" s="707">
        <f t="shared" si="4"/>
        <v>16</v>
      </c>
    </row>
    <row r="39" spans="3:9" ht="14.7" thickBot="1">
      <c r="C39" s="710" t="s">
        <v>509</v>
      </c>
      <c r="D39" s="711"/>
      <c r="E39" s="711"/>
      <c r="F39" s="711"/>
      <c r="G39" s="712"/>
      <c r="H39" s="157">
        <f>SUM(H32:H38)</f>
        <v>115500</v>
      </c>
      <c r="I39" s="713">
        <f>SUM(I32:I38)</f>
        <v>462</v>
      </c>
    </row>
  </sheetData>
  <mergeCells count="2">
    <mergeCell ref="C18:H18"/>
    <mergeCell ref="C30:H30"/>
  </mergeCells>
  <pageMargins left="0.7" right="0.7" top="0.75" bottom="0.75" header="0.3" footer="0.3"/>
  <pageSetup orientation="portrait" horizontalDpi="4294967292" verticalDpi="4294967292"/>
  <headerFooter>
    <oddHeader>&amp;C&amp;"Calibri"&amp;12&amp;K008000 UNCLASSIFIED&amp;1#_x000D_</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32FEB-68AB-4599-A149-FCACFA2C33AF}">
  <sheetPr>
    <tabColor theme="7"/>
  </sheetPr>
  <dimension ref="A1:J14"/>
  <sheetViews>
    <sheetView zoomScaleNormal="100" workbookViewId="0">
      <selection activeCell="O6" sqref="O6"/>
    </sheetView>
  </sheetViews>
  <sheetFormatPr defaultColWidth="8.84765625" defaultRowHeight="15.6"/>
  <cols>
    <col min="1" max="1" width="11.34765625" customWidth="1"/>
    <col min="10" max="10" width="11.34765625" customWidth="1"/>
  </cols>
  <sheetData>
    <row r="1" spans="1:10" ht="123" customHeight="1"/>
    <row r="2" spans="1:10" ht="20.399999999999999">
      <c r="A2" s="770" t="s">
        <v>15</v>
      </c>
      <c r="B2" s="771"/>
      <c r="C2" s="771"/>
      <c r="D2" s="771"/>
      <c r="E2" s="771"/>
      <c r="F2" s="771"/>
      <c r="G2" s="771"/>
      <c r="H2" s="771"/>
      <c r="I2" s="771"/>
      <c r="J2" s="772"/>
    </row>
    <row r="3" spans="1:10">
      <c r="A3" s="758" t="s">
        <v>16</v>
      </c>
      <c r="B3" s="759"/>
      <c r="C3" s="759"/>
      <c r="D3" s="759"/>
      <c r="E3" s="759"/>
      <c r="F3" s="759"/>
      <c r="G3" s="759"/>
      <c r="H3" s="759"/>
      <c r="I3" s="759"/>
      <c r="J3" s="760"/>
    </row>
    <row r="4" spans="1:10">
      <c r="A4" s="761"/>
      <c r="B4" s="762"/>
      <c r="C4" s="762"/>
      <c r="D4" s="762"/>
      <c r="E4" s="762"/>
      <c r="F4" s="762"/>
      <c r="G4" s="762"/>
      <c r="H4" s="762"/>
      <c r="I4" s="762"/>
      <c r="J4" s="763"/>
    </row>
    <row r="5" spans="1:10">
      <c r="A5" s="761"/>
      <c r="B5" s="762"/>
      <c r="C5" s="762"/>
      <c r="D5" s="762"/>
      <c r="E5" s="762"/>
      <c r="F5" s="762"/>
      <c r="G5" s="762"/>
      <c r="H5" s="762"/>
      <c r="I5" s="762"/>
      <c r="J5" s="763"/>
    </row>
    <row r="6" spans="1:10" ht="174" customHeight="1">
      <c r="A6" s="764"/>
      <c r="B6" s="765"/>
      <c r="C6" s="765"/>
      <c r="D6" s="765"/>
      <c r="E6" s="765"/>
      <c r="F6" s="765"/>
      <c r="G6" s="765"/>
      <c r="H6" s="765"/>
      <c r="I6" s="765"/>
      <c r="J6" s="766"/>
    </row>
    <row r="7" spans="1:10" ht="16" customHeight="1">
      <c r="A7" s="6"/>
    </row>
    <row r="8" spans="1:10">
      <c r="A8" s="286" t="s">
        <v>17</v>
      </c>
      <c r="B8" s="767" t="s">
        <v>18</v>
      </c>
      <c r="C8" s="768"/>
      <c r="D8" s="768"/>
      <c r="E8" s="768"/>
      <c r="F8" s="768"/>
      <c r="G8" s="768"/>
      <c r="H8" s="768"/>
      <c r="I8" s="768"/>
      <c r="J8" s="769"/>
    </row>
    <row r="9" spans="1:10">
      <c r="A9" s="286" t="s">
        <v>19</v>
      </c>
      <c r="B9" s="767" t="s">
        <v>20</v>
      </c>
      <c r="C9" s="768"/>
      <c r="D9" s="768"/>
      <c r="E9" s="768"/>
      <c r="F9" s="768"/>
      <c r="G9" s="768"/>
      <c r="H9" s="768"/>
      <c r="I9" s="768"/>
      <c r="J9" s="769"/>
    </row>
    <row r="10" spans="1:10">
      <c r="A10" s="286" t="s">
        <v>21</v>
      </c>
      <c r="B10" s="767" t="s">
        <v>22</v>
      </c>
      <c r="C10" s="768"/>
      <c r="D10" s="768"/>
      <c r="E10" s="768"/>
      <c r="F10" s="768"/>
      <c r="G10" s="768"/>
      <c r="H10" s="768"/>
      <c r="I10" s="768"/>
      <c r="J10" s="769"/>
    </row>
    <row r="12" spans="1:10">
      <c r="A12" s="1" t="s">
        <v>23</v>
      </c>
    </row>
    <row r="13" spans="1:10">
      <c r="A13" s="6" t="s">
        <v>24</v>
      </c>
    </row>
    <row r="14" spans="1:10">
      <c r="A14" s="6" t="s">
        <v>25</v>
      </c>
    </row>
  </sheetData>
  <mergeCells count="5">
    <mergeCell ref="A3:J6"/>
    <mergeCell ref="B8:J8"/>
    <mergeCell ref="B9:J9"/>
    <mergeCell ref="B10:J10"/>
    <mergeCell ref="A2:J2"/>
  </mergeCells>
  <hyperlinks>
    <hyperlink ref="A14" r:id="rId1" xr:uid="{7417F18F-3371-4263-9D53-A7B8E66882DF}"/>
    <hyperlink ref="A13" r:id="rId2" xr:uid="{CC132E72-1825-4D8F-89AF-B655C231C1F3}"/>
  </hyperlinks>
  <pageMargins left="0.7" right="0.7" top="0.75" bottom="0.75" header="0.3" footer="0.3"/>
  <headerFooter>
    <oddHeader>&amp;C&amp;"Calibri"&amp;12&amp;K008000 UNCLASSIFIED&amp;1#_x000D_</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0D0C9-28FB-4712-BF4A-72121760D821}">
  <dimension ref="A1:C67"/>
  <sheetViews>
    <sheetView workbookViewId="0"/>
  </sheetViews>
  <sheetFormatPr defaultColWidth="8.84765625" defaultRowHeight="15.6"/>
  <cols>
    <col min="1" max="1" width="56" style="276" bestFit="1" customWidth="1"/>
    <col min="2" max="2" width="27.5" style="276" customWidth="1"/>
    <col min="3" max="3" width="95.5" style="276" customWidth="1"/>
    <col min="4" max="16384" width="8.84765625" style="276"/>
  </cols>
  <sheetData>
    <row r="1" spans="1:3" ht="123" customHeight="1"/>
    <row r="2" spans="1:3" ht="20.399999999999999">
      <c r="A2" s="773" t="s">
        <v>26</v>
      </c>
      <c r="B2" s="773"/>
      <c r="C2" s="773"/>
    </row>
    <row r="3" spans="1:3">
      <c r="A3" s="714" t="s">
        <v>27</v>
      </c>
      <c r="B3" s="716" t="s">
        <v>28</v>
      </c>
      <c r="C3" s="717" t="s">
        <v>29</v>
      </c>
    </row>
    <row r="4" spans="1:3">
      <c r="A4" s="715" t="s">
        <v>30</v>
      </c>
      <c r="B4" s="287">
        <v>0.1</v>
      </c>
      <c r="C4" s="288" t="s">
        <v>31</v>
      </c>
    </row>
    <row r="5" spans="1:3" ht="31.2">
      <c r="A5" s="777" t="s">
        <v>32</v>
      </c>
      <c r="B5" s="287">
        <v>0.03</v>
      </c>
      <c r="C5" s="288" t="s">
        <v>33</v>
      </c>
    </row>
    <row r="6" spans="1:3">
      <c r="A6" s="777"/>
      <c r="B6" s="287">
        <v>0.05</v>
      </c>
      <c r="C6" s="288" t="s">
        <v>34</v>
      </c>
    </row>
    <row r="7" spans="1:3">
      <c r="A7" s="777"/>
      <c r="B7" s="287">
        <v>0.08</v>
      </c>
      <c r="C7" s="715" t="s">
        <v>35</v>
      </c>
    </row>
    <row r="8" spans="1:3">
      <c r="A8" s="777"/>
      <c r="B8" s="287">
        <v>0.14000000000000001</v>
      </c>
      <c r="C8" s="715" t="s">
        <v>35</v>
      </c>
    </row>
    <row r="9" spans="1:3">
      <c r="A9" s="715" t="s">
        <v>36</v>
      </c>
      <c r="B9" s="289" t="s">
        <v>37</v>
      </c>
      <c r="C9" s="288" t="s">
        <v>38</v>
      </c>
    </row>
    <row r="10" spans="1:3" ht="31.2">
      <c r="A10" s="715" t="s">
        <v>39</v>
      </c>
      <c r="B10" s="289" t="s">
        <v>37</v>
      </c>
      <c r="C10" s="288" t="s">
        <v>40</v>
      </c>
    </row>
    <row r="11" spans="1:3">
      <c r="A11" s="715" t="s">
        <v>41</v>
      </c>
      <c r="B11" s="289" t="s">
        <v>37</v>
      </c>
      <c r="C11" s="288" t="s">
        <v>42</v>
      </c>
    </row>
    <row r="12" spans="1:3">
      <c r="A12" s="277" t="s">
        <v>43</v>
      </c>
      <c r="B12" s="289" t="s">
        <v>37</v>
      </c>
      <c r="C12" s="288" t="s">
        <v>42</v>
      </c>
    </row>
    <row r="13" spans="1:3">
      <c r="A13" s="715" t="s">
        <v>44</v>
      </c>
      <c r="B13" s="289" t="s">
        <v>37</v>
      </c>
      <c r="C13" s="288" t="s">
        <v>45</v>
      </c>
    </row>
    <row r="14" spans="1:3">
      <c r="A14" s="715" t="s">
        <v>46</v>
      </c>
      <c r="B14" s="290"/>
      <c r="C14" s="288" t="s">
        <v>42</v>
      </c>
    </row>
    <row r="15" spans="1:3">
      <c r="A15" s="715" t="s">
        <v>47</v>
      </c>
      <c r="B15" s="289" t="s">
        <v>37</v>
      </c>
      <c r="C15" s="288" t="s">
        <v>45</v>
      </c>
    </row>
    <row r="16" spans="1:3" ht="31.2">
      <c r="A16" s="715" t="s">
        <v>48</v>
      </c>
      <c r="B16" s="289" t="s">
        <v>37</v>
      </c>
      <c r="C16" s="288" t="s">
        <v>49</v>
      </c>
    </row>
    <row r="17" spans="1:3" ht="31.2">
      <c r="A17" s="715" t="s">
        <v>50</v>
      </c>
      <c r="B17" s="291" t="s">
        <v>51</v>
      </c>
      <c r="C17" s="288" t="s">
        <v>52</v>
      </c>
    </row>
    <row r="18" spans="1:3">
      <c r="A18" s="715"/>
      <c r="B18" s="290"/>
      <c r="C18" s="288"/>
    </row>
    <row r="19" spans="1:3">
      <c r="A19" s="774" t="s">
        <v>53</v>
      </c>
      <c r="B19" s="778"/>
      <c r="C19" s="779"/>
    </row>
    <row r="20" spans="1:3" ht="31.2">
      <c r="A20" s="715" t="s">
        <v>54</v>
      </c>
      <c r="B20" s="292">
        <v>9400000</v>
      </c>
      <c r="C20" s="288" t="s">
        <v>33</v>
      </c>
    </row>
    <row r="21" spans="1:3" ht="31.2">
      <c r="A21" s="715" t="s">
        <v>55</v>
      </c>
      <c r="B21" s="293" t="s">
        <v>56</v>
      </c>
      <c r="C21" s="288" t="s">
        <v>33</v>
      </c>
    </row>
    <row r="22" spans="1:3" ht="46.8">
      <c r="A22" s="715" t="s">
        <v>57</v>
      </c>
      <c r="B22" s="293" t="s">
        <v>58</v>
      </c>
      <c r="C22" s="288" t="s">
        <v>33</v>
      </c>
    </row>
    <row r="23" spans="1:3" ht="46.8">
      <c r="A23" s="715" t="s">
        <v>59</v>
      </c>
      <c r="B23" s="293" t="s">
        <v>60</v>
      </c>
      <c r="C23" s="288" t="s">
        <v>33</v>
      </c>
    </row>
    <row r="24" spans="1:3" ht="31.2">
      <c r="A24" s="715" t="s">
        <v>61</v>
      </c>
      <c r="B24" s="289" t="s">
        <v>62</v>
      </c>
      <c r="C24" s="288" t="s">
        <v>63</v>
      </c>
    </row>
    <row r="25" spans="1:3" ht="31.2">
      <c r="A25" s="715" t="s">
        <v>64</v>
      </c>
      <c r="B25" s="289" t="s">
        <v>62</v>
      </c>
      <c r="C25" s="288" t="s">
        <v>63</v>
      </c>
    </row>
    <row r="26" spans="1:3" ht="31.2">
      <c r="A26" s="715" t="s">
        <v>65</v>
      </c>
      <c r="B26" s="289" t="s">
        <v>62</v>
      </c>
      <c r="C26" s="288" t="s">
        <v>63</v>
      </c>
    </row>
    <row r="27" spans="1:3" ht="31.2">
      <c r="A27" s="288" t="s">
        <v>66</v>
      </c>
      <c r="B27" s="289" t="s">
        <v>37</v>
      </c>
      <c r="C27" s="288" t="s">
        <v>67</v>
      </c>
    </row>
    <row r="28" spans="1:3" ht="31.2">
      <c r="A28" s="715" t="s">
        <v>68</v>
      </c>
      <c r="B28" s="288">
        <v>111</v>
      </c>
      <c r="C28" s="288" t="s">
        <v>67</v>
      </c>
    </row>
    <row r="29" spans="1:3">
      <c r="A29" s="715"/>
      <c r="B29" s="292"/>
      <c r="C29" s="288"/>
    </row>
    <row r="30" spans="1:3">
      <c r="A30" s="774" t="s">
        <v>69</v>
      </c>
      <c r="B30" s="778"/>
      <c r="C30" s="779"/>
    </row>
    <row r="31" spans="1:3">
      <c r="A31" s="288" t="s">
        <v>70</v>
      </c>
      <c r="B31" s="289" t="s">
        <v>37</v>
      </c>
      <c r="C31" s="288" t="s">
        <v>71</v>
      </c>
    </row>
    <row r="32" spans="1:3" ht="31.2">
      <c r="A32" s="288" t="s">
        <v>72</v>
      </c>
      <c r="B32" s="294" t="s">
        <v>73</v>
      </c>
      <c r="C32" s="288" t="s">
        <v>74</v>
      </c>
    </row>
    <row r="33" spans="1:3" ht="31.2">
      <c r="A33" s="288" t="s">
        <v>75</v>
      </c>
      <c r="B33" s="289" t="s">
        <v>37</v>
      </c>
      <c r="C33" s="288" t="s">
        <v>45</v>
      </c>
    </row>
    <row r="34" spans="1:3">
      <c r="A34" s="288" t="s">
        <v>76</v>
      </c>
      <c r="B34" s="289" t="s">
        <v>37</v>
      </c>
      <c r="C34" s="295" t="s">
        <v>77</v>
      </c>
    </row>
    <row r="35" spans="1:3">
      <c r="A35" s="288" t="s">
        <v>78</v>
      </c>
      <c r="B35" s="289" t="s">
        <v>37</v>
      </c>
      <c r="C35" s="295" t="s">
        <v>77</v>
      </c>
    </row>
    <row r="36" spans="1:3">
      <c r="A36" s="288" t="s">
        <v>79</v>
      </c>
      <c r="B36" s="289" t="s">
        <v>37</v>
      </c>
      <c r="C36" s="288" t="s">
        <v>80</v>
      </c>
    </row>
    <row r="37" spans="1:3">
      <c r="A37" s="288" t="s">
        <v>81</v>
      </c>
      <c r="B37" s="289" t="s">
        <v>37</v>
      </c>
      <c r="C37" s="288" t="s">
        <v>82</v>
      </c>
    </row>
    <row r="38" spans="1:3">
      <c r="A38" s="288" t="s">
        <v>83</v>
      </c>
      <c r="B38" s="289" t="s">
        <v>37</v>
      </c>
      <c r="C38" s="288" t="s">
        <v>71</v>
      </c>
    </row>
    <row r="39" spans="1:3" ht="31.2">
      <c r="A39" s="288" t="s">
        <v>84</v>
      </c>
      <c r="B39" s="287">
        <v>0.5</v>
      </c>
      <c r="C39" s="288" t="s">
        <v>85</v>
      </c>
    </row>
    <row r="40" spans="1:3" ht="46.8">
      <c r="A40" s="288" t="s">
        <v>86</v>
      </c>
      <c r="B40" s="715">
        <v>2.9</v>
      </c>
      <c r="C40" s="288" t="s">
        <v>87</v>
      </c>
    </row>
    <row r="41" spans="1:3" ht="46.8">
      <c r="A41" s="288" t="s">
        <v>88</v>
      </c>
      <c r="B41" s="296">
        <v>6</v>
      </c>
      <c r="C41" s="288" t="s">
        <v>89</v>
      </c>
    </row>
    <row r="42" spans="1:3" ht="46.8">
      <c r="A42" s="288" t="s">
        <v>90</v>
      </c>
      <c r="B42" s="297"/>
      <c r="C42" s="288" t="s">
        <v>91</v>
      </c>
    </row>
    <row r="43" spans="1:3">
      <c r="A43" s="715"/>
      <c r="B43" s="297"/>
      <c r="C43" s="288"/>
    </row>
    <row r="44" spans="1:3">
      <c r="A44" s="774" t="s">
        <v>92</v>
      </c>
      <c r="B44" s="775"/>
      <c r="C44" s="776"/>
    </row>
    <row r="45" spans="1:3" ht="31.2">
      <c r="A45" s="288" t="s">
        <v>93</v>
      </c>
      <c r="B45" s="289" t="s">
        <v>37</v>
      </c>
      <c r="C45" s="288" t="s">
        <v>94</v>
      </c>
    </row>
    <row r="46" spans="1:3">
      <c r="A46" s="288" t="s">
        <v>95</v>
      </c>
      <c r="B46" s="289" t="s">
        <v>37</v>
      </c>
      <c r="C46" s="288" t="s">
        <v>96</v>
      </c>
    </row>
    <row r="47" spans="1:3" ht="31.2">
      <c r="A47" s="288" t="s">
        <v>97</v>
      </c>
      <c r="B47" s="298">
        <v>0.04</v>
      </c>
      <c r="C47" s="288" t="s">
        <v>98</v>
      </c>
    </row>
    <row r="48" spans="1:3" ht="31.2">
      <c r="A48" s="288" t="s">
        <v>99</v>
      </c>
      <c r="B48" s="298">
        <v>0.06</v>
      </c>
      <c r="C48" s="288" t="s">
        <v>98</v>
      </c>
    </row>
    <row r="49" spans="1:3" ht="78">
      <c r="A49" s="288" t="s">
        <v>100</v>
      </c>
      <c r="B49" s="299" t="s">
        <v>101</v>
      </c>
      <c r="C49" s="288" t="s">
        <v>102</v>
      </c>
    </row>
    <row r="50" spans="1:3" ht="31.2">
      <c r="A50" s="288" t="s">
        <v>103</v>
      </c>
      <c r="B50" s="278">
        <v>7.4999999999999997E-2</v>
      </c>
      <c r="C50" s="288" t="s">
        <v>104</v>
      </c>
    </row>
    <row r="51" spans="1:3" ht="31.2">
      <c r="A51" s="288" t="s">
        <v>105</v>
      </c>
      <c r="B51" s="300" t="s">
        <v>106</v>
      </c>
      <c r="C51" s="288" t="s">
        <v>107</v>
      </c>
    </row>
    <row r="52" spans="1:3" ht="31.2">
      <c r="A52" s="288" t="s">
        <v>108</v>
      </c>
      <c r="B52" s="289"/>
      <c r="C52" s="288" t="s">
        <v>71</v>
      </c>
    </row>
    <row r="53" spans="1:3" ht="93.6">
      <c r="A53" s="288" t="s">
        <v>109</v>
      </c>
      <c r="B53" s="289" t="s">
        <v>110</v>
      </c>
      <c r="C53" s="288" t="s">
        <v>111</v>
      </c>
    </row>
    <row r="54" spans="1:3" ht="62.4">
      <c r="A54" s="288" t="s">
        <v>112</v>
      </c>
      <c r="B54" s="301" t="s">
        <v>113</v>
      </c>
      <c r="C54" s="288" t="s">
        <v>114</v>
      </c>
    </row>
    <row r="55" spans="1:3">
      <c r="A55" s="288" t="s">
        <v>115</v>
      </c>
      <c r="B55" s="288"/>
      <c r="C55" s="288" t="s">
        <v>71</v>
      </c>
    </row>
    <row r="56" spans="1:3">
      <c r="A56" s="302"/>
      <c r="B56" s="303"/>
      <c r="C56" s="304"/>
    </row>
    <row r="57" spans="1:3">
      <c r="A57" s="774" t="s">
        <v>116</v>
      </c>
      <c r="B57" s="775"/>
      <c r="C57" s="776"/>
    </row>
    <row r="58" spans="1:3">
      <c r="A58" s="305" t="s">
        <v>117</v>
      </c>
      <c r="B58" s="306"/>
      <c r="C58" s="304" t="s">
        <v>71</v>
      </c>
    </row>
    <row r="59" spans="1:3">
      <c r="A59" s="305" t="s">
        <v>118</v>
      </c>
      <c r="B59" s="306"/>
      <c r="C59" s="304" t="s">
        <v>71</v>
      </c>
    </row>
    <row r="60" spans="1:3">
      <c r="A60" s="305" t="s">
        <v>119</v>
      </c>
      <c r="B60" s="307"/>
      <c r="C60" s="304" t="s">
        <v>71</v>
      </c>
    </row>
    <row r="61" spans="1:3">
      <c r="A61" s="305" t="s">
        <v>120</v>
      </c>
      <c r="B61" s="715"/>
      <c r="C61" s="304" t="s">
        <v>71</v>
      </c>
    </row>
    <row r="63" spans="1:3">
      <c r="A63" s="774" t="s">
        <v>121</v>
      </c>
      <c r="B63" s="775"/>
      <c r="C63" s="776"/>
    </row>
    <row r="64" spans="1:3" ht="62.4">
      <c r="A64" s="288" t="s">
        <v>122</v>
      </c>
      <c r="B64" s="308" t="s">
        <v>37</v>
      </c>
      <c r="C64" s="304" t="s">
        <v>123</v>
      </c>
    </row>
    <row r="65" spans="1:3" ht="109.2">
      <c r="A65" s="279" t="s">
        <v>124</v>
      </c>
      <c r="B65" s="308" t="s">
        <v>37</v>
      </c>
      <c r="C65" s="304" t="s">
        <v>123</v>
      </c>
    </row>
    <row r="66" spans="1:3" ht="78">
      <c r="A66" s="279" t="s">
        <v>125</v>
      </c>
      <c r="B66" s="308" t="s">
        <v>37</v>
      </c>
      <c r="C66" s="280" t="s">
        <v>126</v>
      </c>
    </row>
    <row r="67" spans="1:3" ht="78">
      <c r="A67" s="279" t="s">
        <v>127</v>
      </c>
      <c r="B67" s="308" t="s">
        <v>37</v>
      </c>
      <c r="C67" s="280" t="s">
        <v>126</v>
      </c>
    </row>
  </sheetData>
  <mergeCells count="7">
    <mergeCell ref="A2:C2"/>
    <mergeCell ref="A63:C63"/>
    <mergeCell ref="A5:A8"/>
    <mergeCell ref="A19:C19"/>
    <mergeCell ref="A30:C30"/>
    <mergeCell ref="A44:C44"/>
    <mergeCell ref="A57:C57"/>
  </mergeCells>
  <hyperlinks>
    <hyperlink ref="B17" location="'COVERAGE Assumptions'!A1" display="See 'Coverage tab'" xr:uid="{24634139-8539-C44F-8F15-C3C7D18CCCCF}"/>
    <hyperlink ref="C34" r:id="rId1" display="WHO unit costs" xr:uid="{F9591903-8AFF-574F-A1B2-473010F9114E}"/>
    <hyperlink ref="C35" r:id="rId2" display="WHO unit costs" xr:uid="{B1D920A6-8B72-4743-AFD1-7EF26216238D}"/>
  </hyperlinks>
  <pageMargins left="0.7" right="0.7" top="0.75" bottom="0.75" header="0.3" footer="0.3"/>
  <pageSetup orientation="portrait" horizontalDpi="1200" verticalDpi="1200" r:id="rId3"/>
  <headerFooter>
    <oddHeader>&amp;C&amp;"Calibri"&amp;12&amp;K008000 UNCLASSIFIED&amp;1#_x000D_</oddHead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E27"/>
  <sheetViews>
    <sheetView showGridLines="0" topLeftCell="A10" zoomScaleNormal="100" zoomScalePageLayoutView="125" workbookViewId="0">
      <selection activeCell="B1" sqref="B1"/>
    </sheetView>
  </sheetViews>
  <sheetFormatPr defaultColWidth="10.84765625" defaultRowHeight="11.7"/>
  <cols>
    <col min="1" max="1" width="17.34765625" style="158" bestFit="1" customWidth="1"/>
    <col min="2" max="2" width="68" style="158" bestFit="1" customWidth="1"/>
    <col min="3" max="3" width="25.09765625" style="158" customWidth="1"/>
    <col min="4" max="4" width="21.5" style="158" customWidth="1"/>
    <col min="5" max="5" width="23" style="158" customWidth="1"/>
    <col min="6" max="16384" width="10.84765625" style="158"/>
  </cols>
  <sheetData>
    <row r="1" spans="1:5" ht="123" customHeight="1"/>
    <row r="2" spans="1:5" s="127" customFormat="1" ht="20.399999999999999">
      <c r="A2" s="783" t="s">
        <v>7</v>
      </c>
      <c r="B2" s="783"/>
      <c r="C2" s="783"/>
      <c r="D2" s="783"/>
      <c r="E2" s="783"/>
    </row>
    <row r="3" spans="1:5" ht="48" customHeight="1">
      <c r="A3" s="792" t="s">
        <v>128</v>
      </c>
      <c r="B3" s="794" t="s">
        <v>129</v>
      </c>
      <c r="C3" s="794" t="s">
        <v>130</v>
      </c>
      <c r="D3" s="309" t="s">
        <v>131</v>
      </c>
      <c r="E3" s="718" t="s">
        <v>132</v>
      </c>
    </row>
    <row r="4" spans="1:5" ht="14.4">
      <c r="A4" s="793"/>
      <c r="B4" s="795"/>
      <c r="C4" s="795"/>
      <c r="D4" s="310" t="s">
        <v>133</v>
      </c>
      <c r="E4" s="310" t="s">
        <v>133</v>
      </c>
    </row>
    <row r="5" spans="1:5" ht="18" customHeight="1">
      <c r="A5" s="782" t="s">
        <v>134</v>
      </c>
      <c r="B5" s="782"/>
      <c r="C5" s="311"/>
      <c r="D5" s="311"/>
      <c r="E5" s="311"/>
    </row>
    <row r="6" spans="1:5" ht="43.2">
      <c r="A6" s="794"/>
      <c r="B6" s="312" t="s">
        <v>135</v>
      </c>
      <c r="C6" s="313" t="s">
        <v>136</v>
      </c>
      <c r="D6" s="314"/>
      <c r="E6" s="314"/>
    </row>
    <row r="7" spans="1:5" ht="14.4">
      <c r="A7" s="796"/>
      <c r="B7" s="313" t="s">
        <v>137</v>
      </c>
      <c r="C7" s="313" t="s">
        <v>138</v>
      </c>
      <c r="D7" s="314"/>
      <c r="E7" s="314"/>
    </row>
    <row r="8" spans="1:5" ht="14.4">
      <c r="A8" s="796"/>
      <c r="B8" s="315" t="s">
        <v>139</v>
      </c>
      <c r="C8" s="313" t="s">
        <v>138</v>
      </c>
      <c r="D8" s="314"/>
      <c r="E8" s="314"/>
    </row>
    <row r="9" spans="1:5" ht="14.4">
      <c r="A9" s="796"/>
      <c r="B9" s="315" t="s">
        <v>140</v>
      </c>
      <c r="C9" s="313" t="s">
        <v>138</v>
      </c>
      <c r="D9" s="314"/>
      <c r="E9" s="314"/>
    </row>
    <row r="10" spans="1:5" ht="14.4">
      <c r="A10" s="796"/>
      <c r="B10" s="316" t="s">
        <v>141</v>
      </c>
      <c r="C10" s="313"/>
      <c r="D10" s="314"/>
      <c r="E10" s="317"/>
    </row>
    <row r="11" spans="1:5" ht="14.4">
      <c r="A11" s="796"/>
      <c r="B11" s="318" t="s">
        <v>142</v>
      </c>
      <c r="C11" s="313" t="s">
        <v>143</v>
      </c>
      <c r="D11" s="314"/>
      <c r="E11" s="314"/>
    </row>
    <row r="12" spans="1:5" ht="14.4">
      <c r="A12" s="796"/>
      <c r="B12" s="318" t="s">
        <v>144</v>
      </c>
      <c r="C12" s="313" t="s">
        <v>138</v>
      </c>
      <c r="D12" s="314"/>
      <c r="E12" s="314"/>
    </row>
    <row r="13" spans="1:5" ht="14.4">
      <c r="A13" s="796"/>
      <c r="B13" s="319" t="s">
        <v>145</v>
      </c>
      <c r="C13" s="313" t="s">
        <v>146</v>
      </c>
      <c r="D13" s="320"/>
      <c r="E13" s="320"/>
    </row>
    <row r="14" spans="1:5" ht="14.4">
      <c r="A14" s="796"/>
      <c r="B14" s="321" t="s">
        <v>147</v>
      </c>
      <c r="C14" s="313" t="s">
        <v>146</v>
      </c>
      <c r="D14" s="320"/>
      <c r="E14" s="320"/>
    </row>
    <row r="15" spans="1:5" ht="26.1" customHeight="1">
      <c r="A15" s="780" t="s">
        <v>148</v>
      </c>
      <c r="B15" s="781"/>
      <c r="C15" s="311"/>
      <c r="D15" s="784"/>
      <c r="E15" s="784"/>
    </row>
    <row r="16" spans="1:5" ht="14.4">
      <c r="A16" s="718" t="s">
        <v>149</v>
      </c>
      <c r="B16" s="322" t="s">
        <v>150</v>
      </c>
      <c r="C16" s="720"/>
      <c r="D16" s="720"/>
      <c r="E16" s="719"/>
    </row>
    <row r="17" spans="1:5" ht="15" customHeight="1">
      <c r="A17" s="794" t="s">
        <v>151</v>
      </c>
      <c r="B17" s="313" t="s">
        <v>152</v>
      </c>
      <c r="C17" s="799" t="s">
        <v>153</v>
      </c>
      <c r="D17" s="785"/>
      <c r="E17" s="719"/>
    </row>
    <row r="18" spans="1:5" ht="16" customHeight="1">
      <c r="A18" s="796"/>
      <c r="B18" s="313" t="s">
        <v>154</v>
      </c>
      <c r="C18" s="800"/>
      <c r="D18" s="786"/>
      <c r="E18" s="719"/>
    </row>
    <row r="19" spans="1:5" ht="14.1" customHeight="1">
      <c r="A19" s="796"/>
      <c r="B19" s="313" t="s">
        <v>155</v>
      </c>
      <c r="C19" s="800"/>
      <c r="D19" s="786"/>
      <c r="E19" s="719"/>
    </row>
    <row r="20" spans="1:5" ht="14.4">
      <c r="A20" s="796"/>
      <c r="B20" s="313" t="s">
        <v>156</v>
      </c>
      <c r="C20" s="801"/>
      <c r="D20" s="787"/>
      <c r="E20" s="719"/>
    </row>
    <row r="21" spans="1:5" ht="43.2">
      <c r="A21" s="718" t="s">
        <v>157</v>
      </c>
      <c r="B21" s="313" t="s">
        <v>158</v>
      </c>
      <c r="C21" s="720" t="s">
        <v>159</v>
      </c>
      <c r="D21" s="720"/>
      <c r="E21" s="719"/>
    </row>
    <row r="22" spans="1:5" ht="28.8">
      <c r="A22" s="794" t="s">
        <v>160</v>
      </c>
      <c r="B22" s="313" t="s">
        <v>161</v>
      </c>
      <c r="C22" s="799" t="s">
        <v>159</v>
      </c>
      <c r="D22" s="790"/>
      <c r="E22" s="719"/>
    </row>
    <row r="23" spans="1:5" ht="43.2">
      <c r="A23" s="796"/>
      <c r="B23" s="323" t="s">
        <v>162</v>
      </c>
      <c r="C23" s="801"/>
      <c r="D23" s="791"/>
      <c r="E23" s="719"/>
    </row>
    <row r="24" spans="1:5" ht="14.4">
      <c r="A24" s="797" t="s">
        <v>163</v>
      </c>
      <c r="B24" s="313" t="s">
        <v>164</v>
      </c>
      <c r="C24" s="798" t="s">
        <v>165</v>
      </c>
      <c r="D24" s="788"/>
      <c r="E24" s="719"/>
    </row>
    <row r="25" spans="1:5" ht="24" customHeight="1">
      <c r="A25" s="797"/>
      <c r="B25" s="313" t="s">
        <v>166</v>
      </c>
      <c r="C25" s="798"/>
      <c r="D25" s="789"/>
      <c r="E25" s="719"/>
    </row>
    <row r="26" spans="1:5" ht="28.8">
      <c r="A26" s="257" t="s">
        <v>167</v>
      </c>
      <c r="B26" s="258" t="s">
        <v>168</v>
      </c>
      <c r="C26" s="311"/>
      <c r="D26" s="311"/>
      <c r="E26" s="311"/>
    </row>
    <row r="27" spans="1:5">
      <c r="A27" s="159"/>
    </row>
  </sheetData>
  <mergeCells count="17">
    <mergeCell ref="D24:D25"/>
    <mergeCell ref="D22:D23"/>
    <mergeCell ref="A3:A4"/>
    <mergeCell ref="B3:B4"/>
    <mergeCell ref="C3:C4"/>
    <mergeCell ref="A22:A23"/>
    <mergeCell ref="A24:A25"/>
    <mergeCell ref="C24:C25"/>
    <mergeCell ref="A6:A14"/>
    <mergeCell ref="A17:A20"/>
    <mergeCell ref="C17:C20"/>
    <mergeCell ref="C22:C23"/>
    <mergeCell ref="A15:B15"/>
    <mergeCell ref="A5:B5"/>
    <mergeCell ref="A2:E2"/>
    <mergeCell ref="D15:E15"/>
    <mergeCell ref="D17:D20"/>
  </mergeCells>
  <pageMargins left="0.7" right="0.7" top="0.75" bottom="0.75" header="0.3" footer="0.3"/>
  <pageSetup paperSize="9" orientation="portrait" horizontalDpi="4294967292" verticalDpi="4294967292"/>
  <headerFooter>
    <oddHeader>&amp;C&amp;"Calibri"&amp;12&amp;K008000 UNCLASSIFIED&amp;1#_x000D_</oddHead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K176"/>
  <sheetViews>
    <sheetView topLeftCell="A22" zoomScaleNormal="100" zoomScalePageLayoutView="150" workbookViewId="0"/>
  </sheetViews>
  <sheetFormatPr defaultColWidth="8.84765625" defaultRowHeight="14.5" customHeight="1"/>
  <cols>
    <col min="1" max="1" width="52.09765625" style="37" customWidth="1"/>
    <col min="2" max="2" width="37" style="28" bestFit="1" customWidth="1"/>
    <col min="3" max="3" width="16.09765625" style="28" customWidth="1"/>
    <col min="4" max="4" width="15.84765625" style="28" customWidth="1"/>
    <col min="5" max="5" width="26.09765625" style="42" customWidth="1"/>
    <col min="6" max="6" width="28.34765625" style="28" bestFit="1" customWidth="1"/>
    <col min="7" max="7" width="13.5" style="28" customWidth="1"/>
    <col min="8" max="8" width="18.59765625" style="28" customWidth="1"/>
    <col min="9" max="9" width="11.84765625" style="28" bestFit="1" customWidth="1"/>
    <col min="10" max="10" width="9.5" style="28" bestFit="1" customWidth="1"/>
    <col min="11" max="11" width="4.09765625" style="28" customWidth="1"/>
    <col min="12" max="16384" width="8.84765625" style="28"/>
  </cols>
  <sheetData>
    <row r="1" spans="1:11" ht="123" customHeight="1"/>
    <row r="2" spans="1:11" s="281" customFormat="1" ht="20.7" thickBot="1">
      <c r="A2" s="802" t="s">
        <v>169</v>
      </c>
      <c r="B2" s="802"/>
      <c r="C2" s="802"/>
      <c r="D2" s="802"/>
      <c r="E2" s="802"/>
      <c r="F2" s="802"/>
      <c r="G2" s="802"/>
      <c r="H2" s="802"/>
      <c r="I2" s="802"/>
    </row>
    <row r="3" spans="1:11" s="41" customFormat="1" ht="43.5" thickBot="1">
      <c r="A3" s="324" t="s">
        <v>170</v>
      </c>
      <c r="B3" s="325" t="s">
        <v>171</v>
      </c>
      <c r="C3" s="325" t="s">
        <v>172</v>
      </c>
      <c r="D3" s="325" t="s">
        <v>173</v>
      </c>
      <c r="E3" s="325" t="s">
        <v>174</v>
      </c>
      <c r="F3" s="325" t="s">
        <v>175</v>
      </c>
      <c r="G3" s="325" t="s">
        <v>176</v>
      </c>
      <c r="H3" s="325" t="s">
        <v>177</v>
      </c>
      <c r="I3" s="326" t="s">
        <v>178</v>
      </c>
      <c r="J3" s="327"/>
      <c r="K3" s="244"/>
    </row>
    <row r="4" spans="1:11" s="41" customFormat="1" ht="14.4">
      <c r="A4" s="250" t="s">
        <v>179</v>
      </c>
      <c r="B4" s="328"/>
      <c r="C4" s="328"/>
      <c r="D4" s="328"/>
      <c r="E4" s="328"/>
      <c r="F4" s="328"/>
      <c r="G4" s="328"/>
      <c r="H4" s="328"/>
      <c r="I4" s="329"/>
      <c r="J4" s="327"/>
      <c r="K4" s="244"/>
    </row>
    <row r="5" spans="1:11" ht="14.5" customHeight="1">
      <c r="A5" s="806" t="s">
        <v>180</v>
      </c>
      <c r="B5" s="330" t="s">
        <v>181</v>
      </c>
      <c r="C5" s="331"/>
      <c r="D5" s="331"/>
      <c r="E5" s="332"/>
      <c r="F5" s="333">
        <f>E5*15%</f>
        <v>0</v>
      </c>
      <c r="G5" s="333">
        <f>E5*7%</f>
        <v>0</v>
      </c>
      <c r="H5" s="333">
        <f>E5*15%</f>
        <v>0</v>
      </c>
      <c r="I5" s="333">
        <f>SUM(E5:H5)</f>
        <v>0</v>
      </c>
      <c r="J5" s="334"/>
      <c r="K5" s="245"/>
    </row>
    <row r="6" spans="1:11" ht="14.5" customHeight="1">
      <c r="A6" s="807"/>
      <c r="B6" s="335" t="s">
        <v>182</v>
      </c>
      <c r="C6" s="336"/>
      <c r="D6" s="336"/>
      <c r="E6" s="337"/>
      <c r="F6" s="338">
        <f t="shared" ref="F6:F22" si="0">E6*15%</f>
        <v>0</v>
      </c>
      <c r="G6" s="338">
        <f t="shared" ref="G6:G22" si="1">E6*7%</f>
        <v>0</v>
      </c>
      <c r="H6" s="338">
        <f t="shared" ref="H6:H22" si="2">E6*15%</f>
        <v>0</v>
      </c>
      <c r="I6" s="338">
        <f t="shared" ref="I6:I22" si="3">SUM(E6:H6)</f>
        <v>0</v>
      </c>
      <c r="J6" s="334"/>
      <c r="K6" s="245"/>
    </row>
    <row r="7" spans="1:11" ht="14.5" customHeight="1">
      <c r="A7" s="807"/>
      <c r="B7" s="335" t="s">
        <v>183</v>
      </c>
      <c r="C7" s="336"/>
      <c r="D7" s="336"/>
      <c r="E7" s="337"/>
      <c r="F7" s="338"/>
      <c r="G7" s="338"/>
      <c r="H7" s="338"/>
      <c r="I7" s="338"/>
      <c r="J7" s="334"/>
      <c r="K7" s="245"/>
    </row>
    <row r="8" spans="1:11" ht="14.5" customHeight="1">
      <c r="A8" s="808"/>
      <c r="B8" s="335" t="s">
        <v>184</v>
      </c>
      <c r="C8" s="336"/>
      <c r="D8" s="336"/>
      <c r="E8" s="337"/>
      <c r="F8" s="338">
        <f t="shared" si="0"/>
        <v>0</v>
      </c>
      <c r="G8" s="338">
        <f t="shared" si="1"/>
        <v>0</v>
      </c>
      <c r="H8" s="338">
        <f t="shared" si="2"/>
        <v>0</v>
      </c>
      <c r="I8" s="338">
        <f t="shared" si="3"/>
        <v>0</v>
      </c>
      <c r="J8" s="334"/>
      <c r="K8" s="245"/>
    </row>
    <row r="9" spans="1:11" ht="14.5" customHeight="1">
      <c r="A9" s="721"/>
      <c r="B9" s="335"/>
      <c r="C9" s="336"/>
      <c r="D9" s="336"/>
      <c r="E9" s="337"/>
      <c r="F9" s="338"/>
      <c r="G9" s="338"/>
      <c r="H9" s="338"/>
      <c r="I9" s="338"/>
      <c r="J9" s="334"/>
      <c r="K9" s="245"/>
    </row>
    <row r="10" spans="1:11" ht="14.5" customHeight="1">
      <c r="A10" s="809" t="s">
        <v>147</v>
      </c>
      <c r="B10" s="335" t="s">
        <v>185</v>
      </c>
      <c r="C10" s="336"/>
      <c r="D10" s="336"/>
      <c r="E10" s="337"/>
      <c r="F10" s="338">
        <f t="shared" si="0"/>
        <v>0</v>
      </c>
      <c r="G10" s="338">
        <f t="shared" si="1"/>
        <v>0</v>
      </c>
      <c r="H10" s="338">
        <f t="shared" si="2"/>
        <v>0</v>
      </c>
      <c r="I10" s="338">
        <f t="shared" si="3"/>
        <v>0</v>
      </c>
      <c r="J10" s="334"/>
      <c r="K10" s="245"/>
    </row>
    <row r="11" spans="1:11" ht="14.5" customHeight="1">
      <c r="A11" s="808"/>
      <c r="B11" s="335" t="s">
        <v>186</v>
      </c>
      <c r="C11" s="336"/>
      <c r="D11" s="336"/>
      <c r="E11" s="337"/>
      <c r="F11" s="338">
        <f t="shared" si="0"/>
        <v>0</v>
      </c>
      <c r="G11" s="338">
        <f t="shared" si="1"/>
        <v>0</v>
      </c>
      <c r="H11" s="338">
        <f t="shared" si="2"/>
        <v>0</v>
      </c>
      <c r="I11" s="338">
        <f t="shared" si="3"/>
        <v>0</v>
      </c>
      <c r="J11" s="334"/>
      <c r="K11" s="245"/>
    </row>
    <row r="12" spans="1:11" ht="14.5" customHeight="1">
      <c r="A12" s="339"/>
      <c r="B12" s="335"/>
      <c r="C12" s="336"/>
      <c r="D12" s="336"/>
      <c r="E12" s="337"/>
      <c r="F12" s="338"/>
      <c r="G12" s="338"/>
      <c r="H12" s="338"/>
      <c r="I12" s="338">
        <f>SUM(I5:I11)</f>
        <v>0</v>
      </c>
      <c r="J12" s="334"/>
      <c r="K12" s="245"/>
    </row>
    <row r="13" spans="1:11" ht="14.5" customHeight="1">
      <c r="A13" s="810" t="s">
        <v>187</v>
      </c>
      <c r="B13" s="335" t="s">
        <v>188</v>
      </c>
      <c r="C13" s="336"/>
      <c r="D13" s="336"/>
      <c r="E13" s="340"/>
      <c r="F13" s="338">
        <f t="shared" si="0"/>
        <v>0</v>
      </c>
      <c r="G13" s="338">
        <f t="shared" si="1"/>
        <v>0</v>
      </c>
      <c r="H13" s="338">
        <f t="shared" si="2"/>
        <v>0</v>
      </c>
      <c r="I13" s="338">
        <f t="shared" si="3"/>
        <v>0</v>
      </c>
      <c r="J13" s="334"/>
      <c r="K13" s="245"/>
    </row>
    <row r="14" spans="1:11" ht="14.5" customHeight="1">
      <c r="A14" s="810"/>
      <c r="B14" s="335" t="s">
        <v>189</v>
      </c>
      <c r="C14" s="336"/>
      <c r="D14" s="336"/>
      <c r="E14" s="337"/>
      <c r="F14" s="338">
        <f t="shared" si="0"/>
        <v>0</v>
      </c>
      <c r="G14" s="338">
        <f t="shared" si="1"/>
        <v>0</v>
      </c>
      <c r="H14" s="338">
        <f t="shared" si="2"/>
        <v>0</v>
      </c>
      <c r="I14" s="338">
        <f t="shared" si="3"/>
        <v>0</v>
      </c>
      <c r="J14" s="334"/>
      <c r="K14" s="245"/>
    </row>
    <row r="15" spans="1:11" ht="14.5" customHeight="1">
      <c r="A15" s="810"/>
      <c r="B15" s="335" t="s">
        <v>190</v>
      </c>
      <c r="C15" s="336"/>
      <c r="D15" s="336"/>
      <c r="E15" s="337"/>
      <c r="F15" s="338">
        <f t="shared" si="0"/>
        <v>0</v>
      </c>
      <c r="G15" s="338">
        <f t="shared" si="1"/>
        <v>0</v>
      </c>
      <c r="H15" s="338">
        <f t="shared" si="2"/>
        <v>0</v>
      </c>
      <c r="I15" s="338">
        <f t="shared" si="3"/>
        <v>0</v>
      </c>
      <c r="J15" s="334"/>
      <c r="K15" s="245"/>
    </row>
    <row r="16" spans="1:11" ht="14.5" customHeight="1">
      <c r="A16" s="810"/>
      <c r="B16" s="335" t="s">
        <v>191</v>
      </c>
      <c r="C16" s="336"/>
      <c r="D16" s="336"/>
      <c r="E16" s="337"/>
      <c r="F16" s="338">
        <f t="shared" si="0"/>
        <v>0</v>
      </c>
      <c r="G16" s="338">
        <f t="shared" si="1"/>
        <v>0</v>
      </c>
      <c r="H16" s="338">
        <f t="shared" si="2"/>
        <v>0</v>
      </c>
      <c r="I16" s="338">
        <f t="shared" si="3"/>
        <v>0</v>
      </c>
      <c r="J16" s="334"/>
      <c r="K16" s="245"/>
    </row>
    <row r="17" spans="1:11" ht="14.5" customHeight="1">
      <c r="A17" s="339"/>
      <c r="B17" s="335"/>
      <c r="C17" s="336"/>
      <c r="D17" s="336"/>
      <c r="E17" s="340"/>
      <c r="F17" s="338"/>
      <c r="G17" s="338"/>
      <c r="H17" s="338"/>
      <c r="I17" s="338">
        <f>SUM(I13:I16)</f>
        <v>0</v>
      </c>
      <c r="J17" s="334"/>
      <c r="K17" s="245"/>
    </row>
    <row r="18" spans="1:11" ht="14.5" customHeight="1">
      <c r="A18" s="810" t="s">
        <v>192</v>
      </c>
      <c r="B18" s="335" t="s">
        <v>193</v>
      </c>
      <c r="C18" s="336"/>
      <c r="D18" s="336"/>
      <c r="E18" s="340"/>
      <c r="F18" s="338">
        <f t="shared" si="0"/>
        <v>0</v>
      </c>
      <c r="G18" s="338">
        <f t="shared" si="1"/>
        <v>0</v>
      </c>
      <c r="H18" s="338">
        <f t="shared" si="2"/>
        <v>0</v>
      </c>
      <c r="I18" s="341">
        <f t="shared" si="3"/>
        <v>0</v>
      </c>
      <c r="J18" s="334"/>
      <c r="K18" s="245"/>
    </row>
    <row r="19" spans="1:11" ht="14.5" customHeight="1">
      <c r="A19" s="810"/>
      <c r="B19" s="335" t="s">
        <v>194</v>
      </c>
      <c r="C19" s="336"/>
      <c r="D19" s="336"/>
      <c r="E19" s="340"/>
      <c r="F19" s="338">
        <f t="shared" si="0"/>
        <v>0</v>
      </c>
      <c r="G19" s="338">
        <f t="shared" si="1"/>
        <v>0</v>
      </c>
      <c r="H19" s="338">
        <f t="shared" si="2"/>
        <v>0</v>
      </c>
      <c r="I19" s="341">
        <f t="shared" si="3"/>
        <v>0</v>
      </c>
      <c r="J19" s="334"/>
      <c r="K19" s="245"/>
    </row>
    <row r="20" spans="1:11" ht="14.5" customHeight="1">
      <c r="A20" s="810"/>
      <c r="B20" s="335" t="s">
        <v>195</v>
      </c>
      <c r="C20" s="336"/>
      <c r="D20" s="336"/>
      <c r="E20" s="340"/>
      <c r="F20" s="338">
        <f t="shared" si="0"/>
        <v>0</v>
      </c>
      <c r="G20" s="338">
        <f t="shared" si="1"/>
        <v>0</v>
      </c>
      <c r="H20" s="338">
        <f t="shared" si="2"/>
        <v>0</v>
      </c>
      <c r="I20" s="341">
        <f t="shared" si="3"/>
        <v>0</v>
      </c>
      <c r="J20" s="334"/>
      <c r="K20" s="245"/>
    </row>
    <row r="21" spans="1:11" ht="14.5" customHeight="1">
      <c r="A21" s="810"/>
      <c r="B21" s="335" t="s">
        <v>196</v>
      </c>
      <c r="C21" s="336"/>
      <c r="D21" s="336"/>
      <c r="E21" s="340"/>
      <c r="F21" s="338">
        <f t="shared" si="0"/>
        <v>0</v>
      </c>
      <c r="G21" s="338">
        <f t="shared" si="1"/>
        <v>0</v>
      </c>
      <c r="H21" s="338">
        <f t="shared" si="2"/>
        <v>0</v>
      </c>
      <c r="I21" s="341">
        <f t="shared" si="3"/>
        <v>0</v>
      </c>
      <c r="J21" s="334"/>
      <c r="K21" s="245"/>
    </row>
    <row r="22" spans="1:11" ht="14.5" customHeight="1">
      <c r="A22" s="810"/>
      <c r="B22" s="335" t="s">
        <v>197</v>
      </c>
      <c r="C22" s="336"/>
      <c r="D22" s="336"/>
      <c r="E22" s="340"/>
      <c r="F22" s="338">
        <f t="shared" si="0"/>
        <v>0</v>
      </c>
      <c r="G22" s="338">
        <f t="shared" si="1"/>
        <v>0</v>
      </c>
      <c r="H22" s="338">
        <f t="shared" si="2"/>
        <v>0</v>
      </c>
      <c r="I22" s="341">
        <f t="shared" si="3"/>
        <v>0</v>
      </c>
      <c r="J22" s="334"/>
      <c r="K22" s="245"/>
    </row>
    <row r="23" spans="1:11" ht="14.5" customHeight="1">
      <c r="A23" s="270" t="s">
        <v>198</v>
      </c>
      <c r="B23" s="334"/>
      <c r="C23" s="334"/>
      <c r="D23" s="334"/>
      <c r="E23" s="342"/>
      <c r="F23" s="343"/>
      <c r="G23" s="343"/>
      <c r="H23" s="343"/>
      <c r="I23" s="344"/>
      <c r="J23" s="334"/>
      <c r="K23" s="245"/>
    </row>
    <row r="24" spans="1:11" ht="14.5" customHeight="1" thickBot="1">
      <c r="A24" s="725"/>
      <c r="B24" s="334"/>
      <c r="C24" s="334"/>
      <c r="D24" s="334"/>
      <c r="E24" s="342"/>
      <c r="F24" s="343"/>
      <c r="G24" s="343"/>
      <c r="H24" s="343"/>
      <c r="I24" s="344"/>
      <c r="J24" s="334"/>
      <c r="K24" s="245"/>
    </row>
    <row r="25" spans="1:11" ht="14.5" customHeight="1">
      <c r="A25" s="815" t="s">
        <v>170</v>
      </c>
      <c r="B25" s="816"/>
      <c r="C25" s="724"/>
      <c r="D25" s="724"/>
      <c r="E25" s="345" t="s">
        <v>199</v>
      </c>
      <c r="F25" s="346" t="s">
        <v>200</v>
      </c>
      <c r="G25" s="343"/>
      <c r="H25" s="344"/>
      <c r="I25" s="334"/>
      <c r="J25" s="245"/>
      <c r="K25" s="245"/>
    </row>
    <row r="26" spans="1:11" ht="14.5" customHeight="1">
      <c r="A26" s="250" t="s">
        <v>179</v>
      </c>
      <c r="B26" s="347"/>
      <c r="C26" s="347"/>
      <c r="D26" s="347"/>
      <c r="E26" s="348"/>
      <c r="F26" s="349"/>
      <c r="G26" s="343"/>
      <c r="H26" s="344"/>
      <c r="I26" s="334"/>
      <c r="J26" s="245"/>
      <c r="K26" s="245"/>
    </row>
    <row r="27" spans="1:11" ht="14.5" customHeight="1">
      <c r="A27" s="246" t="s">
        <v>201</v>
      </c>
      <c r="B27" s="251" t="s">
        <v>202</v>
      </c>
      <c r="C27" s="251"/>
      <c r="D27" s="251"/>
      <c r="E27" s="247"/>
      <c r="F27" s="248"/>
      <c r="G27" s="343"/>
      <c r="H27" s="344"/>
      <c r="I27" s="334"/>
      <c r="J27" s="245"/>
      <c r="K27" s="245"/>
    </row>
    <row r="28" spans="1:11" ht="14.5" customHeight="1">
      <c r="A28" s="249" t="s">
        <v>203</v>
      </c>
      <c r="B28" s="334"/>
      <c r="C28" s="334"/>
      <c r="D28" s="334"/>
      <c r="E28" s="350"/>
      <c r="F28" s="351"/>
      <c r="G28" s="343"/>
      <c r="H28" s="344"/>
      <c r="I28" s="334"/>
      <c r="J28" s="245"/>
      <c r="K28" s="245"/>
    </row>
    <row r="29" spans="1:11" ht="14.5" customHeight="1">
      <c r="A29" s="811" t="s">
        <v>204</v>
      </c>
      <c r="B29" s="812"/>
      <c r="C29" s="722"/>
      <c r="D29" s="722"/>
      <c r="E29" s="252"/>
      <c r="F29" s="236" t="s">
        <v>205</v>
      </c>
      <c r="G29" s="343"/>
      <c r="H29" s="344"/>
      <c r="I29" s="334"/>
      <c r="J29" s="245"/>
      <c r="K29" s="245"/>
    </row>
    <row r="30" spans="1:11" ht="14.5" customHeight="1">
      <c r="A30" s="811" t="s">
        <v>206</v>
      </c>
      <c r="B30" s="812"/>
      <c r="C30" s="722"/>
      <c r="D30" s="722"/>
      <c r="E30" s="252"/>
      <c r="F30" s="236" t="s">
        <v>205</v>
      </c>
      <c r="G30" s="343"/>
      <c r="H30" s="344"/>
      <c r="I30" s="334"/>
      <c r="J30" s="245"/>
      <c r="K30" s="245"/>
    </row>
    <row r="31" spans="1:11" ht="14.5" customHeight="1">
      <c r="A31" s="811" t="s">
        <v>207</v>
      </c>
      <c r="B31" s="812"/>
      <c r="C31" s="722"/>
      <c r="D31" s="722"/>
      <c r="E31" s="352"/>
      <c r="F31" s="353"/>
      <c r="G31" s="343"/>
      <c r="H31" s="344"/>
      <c r="I31" s="334"/>
      <c r="J31" s="245"/>
      <c r="K31" s="245"/>
    </row>
    <row r="32" spans="1:11" ht="24" customHeight="1">
      <c r="A32" s="813" t="s">
        <v>208</v>
      </c>
      <c r="B32" s="814"/>
      <c r="C32" s="723"/>
      <c r="D32" s="723"/>
      <c r="E32" s="352"/>
      <c r="F32" s="353" t="s">
        <v>209</v>
      </c>
      <c r="G32" s="343"/>
      <c r="H32" s="344"/>
      <c r="I32" s="334"/>
      <c r="J32" s="245"/>
      <c r="K32" s="245"/>
    </row>
    <row r="33" spans="1:11" ht="14.5" customHeight="1">
      <c r="A33" s="811" t="s">
        <v>210</v>
      </c>
      <c r="B33" s="812"/>
      <c r="C33" s="722"/>
      <c r="D33" s="722"/>
      <c r="E33" s="352"/>
      <c r="F33" s="353" t="s">
        <v>209</v>
      </c>
      <c r="G33" s="343"/>
      <c r="H33" s="344"/>
      <c r="I33" s="334"/>
      <c r="J33" s="245"/>
      <c r="K33" s="245"/>
    </row>
    <row r="34" spans="1:11" ht="14.5" customHeight="1">
      <c r="A34" s="817" t="s">
        <v>211</v>
      </c>
      <c r="B34" s="818"/>
      <c r="C34" s="725"/>
      <c r="D34" s="725"/>
      <c r="E34" s="264">
        <f>SUM(E29:E33)</f>
        <v>0</v>
      </c>
      <c r="F34" s="353" t="s">
        <v>209</v>
      </c>
      <c r="G34" s="343"/>
      <c r="H34" s="344"/>
      <c r="I34" s="334"/>
      <c r="J34" s="245"/>
      <c r="K34" s="245"/>
    </row>
    <row r="35" spans="1:11" ht="14.5" customHeight="1" thickBot="1">
      <c r="A35" s="266" t="s">
        <v>212</v>
      </c>
      <c r="B35" s="237"/>
      <c r="C35" s="237"/>
      <c r="D35" s="237"/>
      <c r="E35" s="265"/>
      <c r="F35" s="238"/>
      <c r="G35" s="354"/>
      <c r="H35" s="344"/>
      <c r="I35" s="334"/>
      <c r="J35" s="245"/>
      <c r="K35" s="245"/>
    </row>
    <row r="36" spans="1:11" ht="14.5" customHeight="1">
      <c r="A36" s="239" t="s">
        <v>213</v>
      </c>
      <c r="B36" s="355"/>
      <c r="C36" s="356"/>
      <c r="D36" s="356"/>
      <c r="E36" s="357"/>
      <c r="F36" s="343"/>
      <c r="G36" s="343"/>
      <c r="H36" s="343"/>
      <c r="I36" s="344"/>
      <c r="J36" s="334"/>
      <c r="K36" s="245"/>
    </row>
    <row r="37" spans="1:11" ht="14.5" customHeight="1">
      <c r="A37" s="240"/>
      <c r="B37" s="356"/>
      <c r="C37" s="356"/>
      <c r="D37" s="356"/>
      <c r="E37" s="357"/>
      <c r="F37" s="343"/>
      <c r="G37" s="343"/>
      <c r="H37" s="343"/>
      <c r="I37" s="344"/>
      <c r="J37" s="334"/>
      <c r="K37" s="245"/>
    </row>
    <row r="38" spans="1:11" ht="14.5" customHeight="1">
      <c r="A38" s="803" t="s">
        <v>170</v>
      </c>
      <c r="B38" s="804"/>
      <c r="C38" s="804"/>
      <c r="D38" s="804"/>
      <c r="E38" s="805"/>
      <c r="F38" s="805"/>
      <c r="G38" s="805"/>
      <c r="H38" s="334"/>
      <c r="I38" s="334"/>
      <c r="J38" s="334"/>
      <c r="K38" s="245"/>
    </row>
    <row r="39" spans="1:11" ht="14.5" customHeight="1" thickBot="1">
      <c r="A39" s="358" t="s">
        <v>148</v>
      </c>
      <c r="B39" s="359" t="s">
        <v>214</v>
      </c>
      <c r="C39" s="359"/>
      <c r="D39" s="359"/>
      <c r="E39" s="360" t="s">
        <v>215</v>
      </c>
      <c r="F39" s="359" t="s">
        <v>216</v>
      </c>
      <c r="G39" s="359" t="s">
        <v>29</v>
      </c>
      <c r="H39" s="334"/>
      <c r="I39" s="334"/>
      <c r="J39" s="245"/>
      <c r="K39" s="245"/>
    </row>
    <row r="40" spans="1:11" ht="14.5" customHeight="1">
      <c r="A40" s="361" t="s">
        <v>157</v>
      </c>
      <c r="B40" s="362"/>
      <c r="C40" s="362"/>
      <c r="D40" s="362"/>
      <c r="E40" s="363"/>
      <c r="F40" s="362"/>
      <c r="G40" s="364"/>
      <c r="H40" s="334"/>
      <c r="I40" s="334"/>
      <c r="J40" s="245"/>
      <c r="K40" s="245"/>
    </row>
    <row r="41" spans="1:11" ht="14.5" customHeight="1">
      <c r="A41" s="365" t="s">
        <v>217</v>
      </c>
      <c r="B41" s="366"/>
      <c r="C41" s="366"/>
      <c r="D41" s="366"/>
      <c r="E41" s="366"/>
      <c r="F41" s="336"/>
      <c r="G41" s="367"/>
      <c r="H41" s="334"/>
      <c r="I41" s="334"/>
      <c r="J41" s="245"/>
      <c r="K41" s="245"/>
    </row>
    <row r="42" spans="1:11" ht="14.5" customHeight="1">
      <c r="A42" s="368" t="s">
        <v>151</v>
      </c>
      <c r="B42" s="369"/>
      <c r="C42" s="369"/>
      <c r="D42" s="369"/>
      <c r="E42" s="370"/>
      <c r="F42" s="335"/>
      <c r="G42" s="367"/>
      <c r="H42" s="334"/>
      <c r="I42" s="334"/>
      <c r="J42" s="245"/>
      <c r="K42" s="245"/>
    </row>
    <row r="43" spans="1:11" ht="14.5" customHeight="1">
      <c r="A43" s="365" t="s">
        <v>218</v>
      </c>
      <c r="B43" s="366"/>
      <c r="C43" s="366"/>
      <c r="D43" s="366"/>
      <c r="E43" s="366"/>
      <c r="F43" s="336"/>
      <c r="G43" s="367"/>
      <c r="H43" s="334"/>
      <c r="I43" s="334"/>
      <c r="J43" s="245"/>
      <c r="K43" s="245"/>
    </row>
    <row r="44" spans="1:11" ht="14.5" customHeight="1">
      <c r="A44" s="365" t="s">
        <v>219</v>
      </c>
      <c r="B44" s="371"/>
      <c r="C44" s="371"/>
      <c r="D44" s="371"/>
      <c r="E44" s="366"/>
      <c r="F44" s="336"/>
      <c r="G44" s="367"/>
      <c r="H44" s="334"/>
      <c r="I44" s="334"/>
      <c r="J44" s="245"/>
      <c r="K44" s="245"/>
    </row>
    <row r="45" spans="1:11" ht="15" customHeight="1">
      <c r="A45" s="368" t="s">
        <v>160</v>
      </c>
      <c r="B45" s="369"/>
      <c r="C45" s="369"/>
      <c r="D45" s="369"/>
      <c r="E45" s="370"/>
      <c r="F45" s="335"/>
      <c r="G45" s="367"/>
      <c r="H45" s="334"/>
      <c r="I45" s="334"/>
      <c r="J45" s="245"/>
      <c r="K45" s="245"/>
    </row>
    <row r="46" spans="1:11" ht="15" customHeight="1">
      <c r="A46" s="365" t="s">
        <v>220</v>
      </c>
      <c r="B46" s="366"/>
      <c r="C46" s="366"/>
      <c r="D46" s="366"/>
      <c r="E46" s="366"/>
      <c r="F46" s="336"/>
      <c r="G46" s="367"/>
      <c r="H46" s="334"/>
      <c r="I46" s="334"/>
      <c r="J46" s="245"/>
      <c r="K46" s="245"/>
    </row>
    <row r="47" spans="1:11" ht="14.5" customHeight="1">
      <c r="A47" s="365" t="s">
        <v>221</v>
      </c>
      <c r="B47" s="371"/>
      <c r="C47" s="371"/>
      <c r="D47" s="371"/>
      <c r="E47" s="366"/>
      <c r="F47" s="336"/>
      <c r="G47" s="367"/>
      <c r="H47" s="334"/>
      <c r="I47" s="334"/>
      <c r="J47" s="245"/>
      <c r="K47" s="245"/>
    </row>
    <row r="48" spans="1:11" ht="14.5" customHeight="1">
      <c r="A48" s="368" t="s">
        <v>163</v>
      </c>
      <c r="B48" s="335"/>
      <c r="C48" s="335"/>
      <c r="D48" s="335"/>
      <c r="E48" s="335"/>
      <c r="F48" s="335"/>
      <c r="G48" s="367"/>
      <c r="H48" s="334"/>
      <c r="I48" s="334"/>
      <c r="J48" s="245"/>
      <c r="K48" s="245"/>
    </row>
    <row r="49" spans="1:11" ht="14.7" thickBot="1">
      <c r="A49" s="372" t="s">
        <v>222</v>
      </c>
      <c r="B49" s="371"/>
      <c r="C49" s="371"/>
      <c r="D49" s="371"/>
      <c r="E49" s="366"/>
      <c r="F49" s="336"/>
      <c r="G49" s="373"/>
      <c r="H49" s="334"/>
      <c r="I49" s="334"/>
      <c r="J49" s="245"/>
      <c r="K49" s="245"/>
    </row>
    <row r="50" spans="1:11" ht="14.5" customHeight="1">
      <c r="A50" s="239" t="s">
        <v>213</v>
      </c>
      <c r="B50" s="334"/>
      <c r="C50" s="334"/>
      <c r="D50" s="334"/>
      <c r="E50" s="374"/>
      <c r="F50" s="334"/>
      <c r="G50" s="334"/>
      <c r="H50" s="334"/>
      <c r="I50" s="334"/>
      <c r="J50" s="334"/>
      <c r="K50" s="245"/>
    </row>
    <row r="51" spans="1:11" ht="14.5" customHeight="1">
      <c r="A51"/>
      <c r="B51" s="334"/>
      <c r="C51" s="334"/>
      <c r="D51" s="334"/>
      <c r="E51" s="374"/>
      <c r="F51" s="334"/>
      <c r="G51" s="334"/>
      <c r="H51" s="334"/>
      <c r="I51" s="334"/>
      <c r="J51" s="334"/>
      <c r="K51" s="245"/>
    </row>
    <row r="52" spans="1:11" ht="14.5" customHeight="1" thickBot="1">
      <c r="A52" s="124" t="s">
        <v>223</v>
      </c>
      <c r="B52" s="375"/>
      <c r="C52" s="375"/>
      <c r="D52" s="375"/>
      <c r="E52" s="375"/>
      <c r="F52" s="375"/>
      <c r="G52" s="375"/>
      <c r="H52" s="375"/>
      <c r="I52" s="375"/>
      <c r="J52" s="334"/>
      <c r="K52" s="245"/>
    </row>
    <row r="53" spans="1:11" ht="14.5" customHeight="1" thickBot="1">
      <c r="A53" s="254" t="s">
        <v>224</v>
      </c>
      <c r="B53" s="255" t="s">
        <v>225</v>
      </c>
      <c r="C53" s="267"/>
      <c r="D53" s="267"/>
      <c r="E53" s="256" t="s">
        <v>226</v>
      </c>
      <c r="F53" s="253" t="s">
        <v>227</v>
      </c>
      <c r="G53" s="128" t="s">
        <v>228</v>
      </c>
      <c r="H53" s="131"/>
      <c r="I53" s="376"/>
      <c r="J53" s="245"/>
      <c r="K53" s="245"/>
    </row>
    <row r="54" spans="1:11" ht="14.5" customHeight="1" thickBot="1">
      <c r="A54" s="377" t="s">
        <v>229</v>
      </c>
      <c r="B54" s="366"/>
      <c r="C54" s="366"/>
      <c r="D54" s="366"/>
      <c r="E54" s="366"/>
      <c r="F54" s="336"/>
      <c r="G54" s="378"/>
      <c r="H54" s="379"/>
      <c r="I54" s="376"/>
      <c r="J54" s="245"/>
      <c r="K54" s="245"/>
    </row>
    <row r="55" spans="1:11" ht="14.5" customHeight="1" thickBot="1">
      <c r="A55" s="380" t="s">
        <v>230</v>
      </c>
      <c r="B55" s="371"/>
      <c r="C55" s="371"/>
      <c r="D55" s="371"/>
      <c r="E55" s="366"/>
      <c r="F55" s="336"/>
      <c r="G55" s="381"/>
      <c r="H55" s="379"/>
      <c r="I55" s="376"/>
      <c r="J55" s="245"/>
      <c r="K55" s="245"/>
    </row>
    <row r="56" spans="1:11" ht="14.5" customHeight="1" thickBot="1">
      <c r="A56" s="125" t="s">
        <v>231</v>
      </c>
      <c r="B56" s="126"/>
      <c r="C56" s="126"/>
      <c r="D56" s="126"/>
      <c r="E56" s="126"/>
      <c r="F56" s="126"/>
      <c r="G56" s="126"/>
      <c r="H56" s="130"/>
      <c r="I56" s="376"/>
      <c r="J56" s="245"/>
      <c r="K56" s="245"/>
    </row>
    <row r="57" spans="1:11" ht="14.5" customHeight="1">
      <c r="A57" s="239" t="s">
        <v>213</v>
      </c>
      <c r="B57" s="375"/>
      <c r="C57" s="375"/>
      <c r="D57" s="375"/>
      <c r="E57" s="375"/>
      <c r="F57" s="375"/>
      <c r="G57" s="375"/>
      <c r="H57" s="375"/>
      <c r="I57" s="375"/>
      <c r="J57" s="334"/>
      <c r="K57" s="245"/>
    </row>
    <row r="58" spans="1:11" ht="14.5" customHeight="1">
      <c r="A58" s="375"/>
      <c r="B58" s="375"/>
      <c r="C58" s="375"/>
      <c r="D58" s="375"/>
      <c r="E58" s="375"/>
      <c r="F58" s="375"/>
      <c r="G58" s="375"/>
      <c r="H58" s="375"/>
      <c r="I58" s="375"/>
      <c r="J58" s="334"/>
      <c r="K58" s="245"/>
    </row>
    <row r="59" spans="1:11" ht="14.5" customHeight="1" thickBot="1">
      <c r="A59" s="133" t="s">
        <v>232</v>
      </c>
      <c r="B59" s="375"/>
      <c r="C59" s="375"/>
      <c r="D59" s="375"/>
      <c r="E59" s="375"/>
      <c r="F59" s="375"/>
      <c r="G59" s="375"/>
      <c r="H59" s="375"/>
      <c r="I59" s="375"/>
      <c r="J59" s="334"/>
      <c r="K59" s="245"/>
    </row>
    <row r="60" spans="1:11" ht="14.4">
      <c r="A60" s="382" t="s">
        <v>224</v>
      </c>
      <c r="B60" s="129" t="s">
        <v>233</v>
      </c>
      <c r="C60" s="129"/>
      <c r="D60" s="129"/>
      <c r="E60" s="129" t="s">
        <v>227</v>
      </c>
      <c r="F60" s="129" t="s">
        <v>234</v>
      </c>
      <c r="G60" s="129" t="s">
        <v>235</v>
      </c>
      <c r="H60" s="129" t="s">
        <v>236</v>
      </c>
      <c r="I60" s="245"/>
    </row>
    <row r="61" spans="1:11" ht="14.5" customHeight="1">
      <c r="A61" s="383" t="s">
        <v>237</v>
      </c>
      <c r="B61" s="384"/>
      <c r="C61" s="384"/>
      <c r="D61" s="384"/>
      <c r="E61" s="385"/>
      <c r="F61" s="384"/>
      <c r="G61" s="384"/>
      <c r="H61" s="386">
        <f>B61*E61*F61*G61</f>
        <v>0</v>
      </c>
      <c r="I61" s="245"/>
    </row>
    <row r="62" spans="1:11" ht="14.5" customHeight="1">
      <c r="A62" s="383" t="s">
        <v>238</v>
      </c>
      <c r="B62" s="384"/>
      <c r="C62" s="384"/>
      <c r="D62" s="384"/>
      <c r="E62" s="385"/>
      <c r="F62" s="384"/>
      <c r="G62" s="384"/>
      <c r="H62" s="386">
        <f>B62*E62*F62*G62</f>
        <v>0</v>
      </c>
      <c r="I62" s="245"/>
    </row>
    <row r="63" spans="1:11" ht="14.5" customHeight="1">
      <c r="A63" s="383" t="s">
        <v>239</v>
      </c>
      <c r="B63" s="384"/>
      <c r="C63" s="384"/>
      <c r="D63" s="384"/>
      <c r="E63" s="384"/>
      <c r="F63" s="384"/>
      <c r="G63" s="384"/>
      <c r="H63" s="386">
        <f t="shared" ref="H63:H67" si="4">B63*E63*F63*G63</f>
        <v>0</v>
      </c>
      <c r="I63" s="245"/>
    </row>
    <row r="64" spans="1:11" ht="14.5" customHeight="1">
      <c r="A64" s="383" t="s">
        <v>240</v>
      </c>
      <c r="B64" s="384"/>
      <c r="C64" s="384"/>
      <c r="D64" s="384"/>
      <c r="E64" s="384"/>
      <c r="F64" s="384"/>
      <c r="G64" s="384"/>
      <c r="H64" s="386">
        <f t="shared" si="4"/>
        <v>0</v>
      </c>
      <c r="I64" s="245"/>
    </row>
    <row r="65" spans="1:11" ht="14.5" customHeight="1">
      <c r="A65" s="383" t="s">
        <v>241</v>
      </c>
      <c r="B65" s="384"/>
      <c r="C65" s="384"/>
      <c r="D65" s="384"/>
      <c r="E65" s="384"/>
      <c r="F65" s="384"/>
      <c r="G65" s="384"/>
      <c r="H65" s="386">
        <f t="shared" si="4"/>
        <v>0</v>
      </c>
      <c r="I65" s="245"/>
    </row>
    <row r="66" spans="1:11" ht="14.5" customHeight="1">
      <c r="A66" s="383" t="s">
        <v>242</v>
      </c>
      <c r="B66" s="384"/>
      <c r="C66" s="384"/>
      <c r="D66" s="384"/>
      <c r="E66" s="384"/>
      <c r="F66" s="384"/>
      <c r="G66" s="384"/>
      <c r="H66" s="386">
        <f t="shared" si="4"/>
        <v>0</v>
      </c>
      <c r="I66" s="245"/>
    </row>
    <row r="67" spans="1:11" ht="14.5" customHeight="1">
      <c r="A67" s="383" t="s">
        <v>243</v>
      </c>
      <c r="B67" s="384"/>
      <c r="C67" s="384"/>
      <c r="D67" s="384"/>
      <c r="E67" s="384"/>
      <c r="F67" s="384"/>
      <c r="G67" s="384"/>
      <c r="H67" s="386">
        <f t="shared" si="4"/>
        <v>0</v>
      </c>
      <c r="I67" s="245"/>
    </row>
    <row r="68" spans="1:11" ht="14.5" customHeight="1">
      <c r="A68" s="382" t="s">
        <v>231</v>
      </c>
      <c r="B68" s="383"/>
      <c r="C68" s="383"/>
      <c r="D68" s="383"/>
      <c r="E68" s="383"/>
      <c r="F68" s="383"/>
      <c r="G68" s="383"/>
      <c r="H68" s="387">
        <f>SUM(H61:H67)</f>
        <v>0</v>
      </c>
      <c r="I68" s="245"/>
    </row>
    <row r="69" spans="1:11" ht="14.5" customHeight="1">
      <c r="A69" s="239" t="s">
        <v>213</v>
      </c>
      <c r="B69" s="334"/>
      <c r="C69" s="334"/>
      <c r="D69" s="334"/>
      <c r="E69" s="374"/>
      <c r="F69" s="334"/>
      <c r="G69" s="334"/>
      <c r="H69" s="334"/>
      <c r="I69" s="334"/>
      <c r="J69" s="334"/>
      <c r="K69" s="245"/>
    </row>
    <row r="70" spans="1:11" ht="14.5" customHeight="1">
      <c r="A70" s="388"/>
      <c r="B70" s="375"/>
      <c r="C70" s="375"/>
      <c r="D70" s="375"/>
      <c r="E70" s="375"/>
      <c r="F70" s="375"/>
      <c r="G70" s="375"/>
      <c r="H70" s="375"/>
      <c r="I70" s="375"/>
      <c r="J70" s="375"/>
      <c r="K70" s="245"/>
    </row>
    <row r="71" spans="1:11" ht="14.5" customHeight="1">
      <c r="A71" s="388"/>
      <c r="B71" s="334"/>
      <c r="C71" s="334"/>
      <c r="D71" s="334"/>
      <c r="E71" s="374"/>
      <c r="F71" s="334"/>
      <c r="G71" s="334"/>
      <c r="H71" s="334"/>
      <c r="I71" s="334"/>
      <c r="J71" s="334"/>
      <c r="K71" s="245"/>
    </row>
    <row r="72" spans="1:11" ht="14.5" customHeight="1">
      <c r="A72" s="388"/>
      <c r="B72" s="334"/>
      <c r="C72" s="334"/>
      <c r="D72" s="334"/>
      <c r="E72" s="374"/>
      <c r="F72" s="334"/>
      <c r="G72" s="334"/>
      <c r="H72" s="334"/>
      <c r="I72" s="334"/>
      <c r="J72" s="334"/>
      <c r="K72" s="245"/>
    </row>
    <row r="73" spans="1:11" ht="14.5" customHeight="1">
      <c r="A73" s="388"/>
      <c r="B73" s="334"/>
      <c r="C73" s="334"/>
      <c r="D73" s="334"/>
      <c r="E73" s="374"/>
      <c r="F73" s="334"/>
      <c r="G73" s="334"/>
      <c r="H73" s="334"/>
      <c r="I73" s="334"/>
      <c r="J73" s="334"/>
      <c r="K73" s="245"/>
    </row>
    <row r="74" spans="1:11" ht="14.5" customHeight="1">
      <c r="A74" s="388"/>
      <c r="B74" s="334"/>
      <c r="C74" s="334"/>
      <c r="D74" s="334"/>
      <c r="E74" s="374"/>
      <c r="F74" s="334"/>
      <c r="G74" s="334"/>
      <c r="H74" s="334"/>
      <c r="I74" s="334"/>
      <c r="J74" s="334"/>
      <c r="K74" s="245"/>
    </row>
    <row r="75" spans="1:11" ht="14.5" customHeight="1">
      <c r="A75" s="388"/>
      <c r="B75" s="334"/>
      <c r="C75" s="334"/>
      <c r="D75" s="334"/>
      <c r="E75" s="374"/>
      <c r="F75" s="334"/>
      <c r="G75" s="334"/>
      <c r="H75" s="334"/>
      <c r="I75" s="334"/>
      <c r="J75" s="334"/>
      <c r="K75" s="245"/>
    </row>
    <row r="76" spans="1:11" ht="14.5" customHeight="1">
      <c r="A76" s="388"/>
      <c r="B76" s="334"/>
      <c r="C76" s="334"/>
      <c r="D76" s="334"/>
      <c r="E76" s="374"/>
      <c r="F76" s="334"/>
      <c r="G76" s="334"/>
      <c r="H76" s="334"/>
      <c r="I76" s="334"/>
      <c r="J76" s="334"/>
      <c r="K76" s="245"/>
    </row>
    <row r="77" spans="1:11" ht="14.5" customHeight="1">
      <c r="A77" s="388"/>
      <c r="B77" s="334"/>
      <c r="C77" s="334"/>
      <c r="D77" s="334"/>
      <c r="E77" s="374"/>
      <c r="F77" s="334"/>
      <c r="G77" s="334"/>
      <c r="H77" s="334"/>
      <c r="I77" s="334"/>
      <c r="J77" s="334"/>
      <c r="K77" s="245"/>
    </row>
    <row r="78" spans="1:11" ht="14.5" customHeight="1">
      <c r="A78" s="388"/>
      <c r="B78" s="334"/>
      <c r="C78" s="334"/>
      <c r="D78" s="334"/>
      <c r="E78" s="374"/>
      <c r="F78" s="334"/>
      <c r="G78" s="334"/>
      <c r="H78" s="334"/>
      <c r="I78" s="334"/>
      <c r="J78" s="334"/>
      <c r="K78" s="245"/>
    </row>
    <row r="79" spans="1:11" ht="14.5" customHeight="1">
      <c r="A79" s="388"/>
      <c r="B79" s="334"/>
      <c r="C79" s="334"/>
      <c r="D79" s="334"/>
      <c r="E79" s="374"/>
      <c r="F79" s="334"/>
      <c r="G79" s="334"/>
      <c r="H79" s="334"/>
      <c r="I79" s="334"/>
      <c r="J79" s="334"/>
      <c r="K79" s="245"/>
    </row>
    <row r="80" spans="1:11" ht="14.5" customHeight="1">
      <c r="A80" s="388"/>
      <c r="B80" s="334"/>
      <c r="C80" s="334"/>
      <c r="D80" s="334"/>
      <c r="E80" s="374"/>
      <c r="F80" s="334"/>
      <c r="G80" s="334"/>
      <c r="H80" s="334"/>
      <c r="I80" s="334"/>
      <c r="J80" s="334"/>
      <c r="K80" s="245"/>
    </row>
    <row r="81" spans="1:11" ht="14.5" customHeight="1">
      <c r="A81" s="388"/>
      <c r="B81" s="334"/>
      <c r="C81" s="334"/>
      <c r="D81" s="334"/>
      <c r="E81" s="374"/>
      <c r="F81" s="334"/>
      <c r="G81" s="334"/>
      <c r="H81" s="334"/>
      <c r="I81" s="334"/>
      <c r="J81" s="334"/>
      <c r="K81" s="245"/>
    </row>
    <row r="82" spans="1:11" ht="14.5" customHeight="1">
      <c r="A82" s="388"/>
      <c r="B82" s="334"/>
      <c r="C82" s="334"/>
      <c r="D82" s="334"/>
      <c r="E82" s="374"/>
      <c r="F82" s="334"/>
      <c r="G82" s="334"/>
      <c r="H82" s="334"/>
      <c r="I82" s="334"/>
      <c r="J82" s="334"/>
      <c r="K82" s="245"/>
    </row>
    <row r="83" spans="1:11" ht="14.5" customHeight="1">
      <c r="A83" s="388"/>
      <c r="B83" s="334"/>
      <c r="C83" s="334"/>
      <c r="D83" s="334"/>
      <c r="E83" s="374"/>
      <c r="F83" s="334"/>
      <c r="G83" s="334"/>
      <c r="H83" s="334"/>
      <c r="I83" s="334"/>
      <c r="J83" s="334"/>
      <c r="K83" s="245"/>
    </row>
    <row r="84" spans="1:11" ht="14.5" customHeight="1">
      <c r="A84" s="388"/>
      <c r="B84" s="334"/>
      <c r="C84" s="334"/>
      <c r="D84" s="334"/>
      <c r="E84" s="374"/>
      <c r="F84" s="334"/>
      <c r="G84" s="334"/>
      <c r="H84" s="334"/>
      <c r="I84" s="334"/>
      <c r="J84" s="334"/>
      <c r="K84" s="245"/>
    </row>
    <row r="85" spans="1:11" ht="14.5" customHeight="1">
      <c r="A85" s="388"/>
      <c r="B85" s="334"/>
      <c r="C85" s="334"/>
      <c r="D85" s="334"/>
      <c r="E85" s="374"/>
      <c r="F85" s="334"/>
      <c r="G85" s="334"/>
      <c r="H85" s="334"/>
      <c r="I85" s="334"/>
      <c r="J85" s="334"/>
      <c r="K85" s="245"/>
    </row>
    <row r="86" spans="1:11" ht="14.5" customHeight="1">
      <c r="A86" s="388"/>
      <c r="B86" s="334"/>
      <c r="C86" s="334"/>
      <c r="D86" s="334"/>
      <c r="E86" s="374"/>
      <c r="F86" s="334"/>
      <c r="G86" s="334"/>
      <c r="H86" s="334"/>
      <c r="I86" s="334"/>
      <c r="J86" s="334"/>
      <c r="K86" s="245"/>
    </row>
    <row r="87" spans="1:11" ht="14.5" customHeight="1">
      <c r="A87" s="388"/>
      <c r="B87" s="334"/>
      <c r="C87" s="334"/>
      <c r="D87" s="334"/>
      <c r="E87" s="374"/>
      <c r="F87" s="334"/>
      <c r="G87" s="334"/>
      <c r="H87" s="334"/>
      <c r="I87" s="334"/>
      <c r="J87" s="334"/>
      <c r="K87" s="245"/>
    </row>
    <row r="88" spans="1:11" ht="14.5" customHeight="1">
      <c r="A88" s="388"/>
      <c r="B88" s="334"/>
      <c r="C88" s="334"/>
      <c r="D88" s="334"/>
      <c r="E88" s="374"/>
      <c r="F88" s="334"/>
      <c r="G88" s="334"/>
      <c r="H88" s="334"/>
      <c r="I88" s="334"/>
      <c r="J88" s="334"/>
      <c r="K88" s="245"/>
    </row>
    <row r="89" spans="1:11" ht="14.5" customHeight="1">
      <c r="A89" s="388"/>
      <c r="B89" s="334"/>
      <c r="C89" s="334"/>
      <c r="D89" s="334"/>
      <c r="E89" s="374"/>
      <c r="F89" s="334"/>
      <c r="G89" s="334"/>
      <c r="H89" s="334"/>
      <c r="I89" s="334"/>
      <c r="J89" s="334"/>
      <c r="K89" s="245"/>
    </row>
    <row r="90" spans="1:11" ht="14.5" customHeight="1">
      <c r="A90" s="388"/>
      <c r="B90" s="334"/>
      <c r="C90" s="334"/>
      <c r="D90" s="334"/>
      <c r="E90" s="374"/>
      <c r="F90" s="334"/>
      <c r="G90" s="334"/>
      <c r="H90" s="334"/>
      <c r="I90" s="334"/>
      <c r="J90" s="334"/>
      <c r="K90" s="245"/>
    </row>
    <row r="91" spans="1:11" ht="14.5" customHeight="1">
      <c r="A91" s="388"/>
      <c r="B91" s="334"/>
      <c r="C91" s="334"/>
      <c r="D91" s="334"/>
      <c r="E91" s="374"/>
      <c r="F91" s="334"/>
      <c r="G91" s="334"/>
      <c r="H91" s="334"/>
      <c r="I91" s="334"/>
      <c r="J91" s="334"/>
      <c r="K91" s="245"/>
    </row>
    <row r="92" spans="1:11" ht="14.5" customHeight="1">
      <c r="A92" s="388"/>
      <c r="B92" s="334"/>
      <c r="C92" s="334"/>
      <c r="D92" s="334"/>
      <c r="E92" s="374"/>
      <c r="F92" s="334"/>
      <c r="G92" s="334"/>
      <c r="H92" s="334"/>
      <c r="I92" s="334"/>
      <c r="J92" s="334"/>
      <c r="K92" s="245"/>
    </row>
    <row r="93" spans="1:11" ht="14.5" customHeight="1">
      <c r="A93" s="388"/>
      <c r="B93" s="334"/>
      <c r="C93" s="334"/>
      <c r="D93" s="334"/>
      <c r="E93" s="374"/>
      <c r="F93" s="334"/>
      <c r="G93" s="334"/>
      <c r="H93" s="334"/>
      <c r="I93" s="334"/>
      <c r="J93" s="334"/>
      <c r="K93" s="245"/>
    </row>
    <row r="94" spans="1:11" ht="14.5" customHeight="1">
      <c r="A94" s="388"/>
      <c r="B94" s="334"/>
      <c r="C94" s="334"/>
      <c r="D94" s="334"/>
      <c r="E94" s="374"/>
      <c r="F94" s="334"/>
      <c r="G94" s="334"/>
      <c r="H94" s="334"/>
      <c r="I94" s="334"/>
      <c r="J94" s="334"/>
      <c r="K94" s="245"/>
    </row>
    <row r="95" spans="1:11" ht="14.5" customHeight="1">
      <c r="A95" s="388"/>
      <c r="B95" s="334"/>
      <c r="C95" s="334"/>
      <c r="D95" s="334"/>
      <c r="E95" s="374"/>
      <c r="F95" s="334"/>
      <c r="G95" s="334"/>
      <c r="H95" s="334"/>
      <c r="I95" s="334"/>
      <c r="J95" s="334"/>
      <c r="K95" s="245"/>
    </row>
    <row r="96" spans="1:11" ht="14.5" customHeight="1">
      <c r="A96" s="388"/>
      <c r="B96" s="334"/>
      <c r="C96" s="334"/>
      <c r="D96" s="334"/>
      <c r="E96" s="374"/>
      <c r="F96" s="334"/>
      <c r="G96" s="334"/>
      <c r="H96" s="334"/>
      <c r="I96" s="334"/>
      <c r="J96" s="334"/>
      <c r="K96" s="245"/>
    </row>
    <row r="97" spans="1:11" ht="14.5" customHeight="1">
      <c r="A97" s="388"/>
      <c r="B97" s="334"/>
      <c r="C97" s="334"/>
      <c r="D97" s="334"/>
      <c r="E97" s="374"/>
      <c r="F97" s="334"/>
      <c r="G97" s="334"/>
      <c r="H97" s="334"/>
      <c r="I97" s="334"/>
      <c r="J97" s="334"/>
      <c r="K97" s="245"/>
    </row>
    <row r="98" spans="1:11" ht="14.5" customHeight="1">
      <c r="A98" s="388"/>
      <c r="B98" s="334"/>
      <c r="C98" s="334"/>
      <c r="D98" s="334"/>
      <c r="E98" s="374"/>
      <c r="F98" s="334"/>
      <c r="G98" s="334"/>
      <c r="H98" s="334"/>
      <c r="I98" s="334"/>
      <c r="J98" s="334"/>
      <c r="K98" s="245"/>
    </row>
    <row r="99" spans="1:11" ht="14.5" customHeight="1">
      <c r="A99" s="388"/>
      <c r="B99" s="334"/>
      <c r="C99" s="334"/>
      <c r="D99" s="334"/>
      <c r="E99" s="374"/>
      <c r="F99" s="334"/>
      <c r="G99" s="334"/>
      <c r="H99" s="334"/>
      <c r="I99" s="334"/>
      <c r="J99" s="334"/>
      <c r="K99" s="245"/>
    </row>
    <row r="100" spans="1:11" ht="14.5" customHeight="1">
      <c r="A100" s="388"/>
      <c r="B100" s="334"/>
      <c r="C100" s="334"/>
      <c r="D100" s="334"/>
      <c r="E100" s="374"/>
      <c r="F100" s="334"/>
      <c r="G100" s="334"/>
      <c r="H100" s="334"/>
      <c r="I100" s="334"/>
      <c r="J100" s="334"/>
      <c r="K100" s="245"/>
    </row>
    <row r="101" spans="1:11" ht="14.5" customHeight="1">
      <c r="A101" s="388"/>
      <c r="B101" s="334"/>
      <c r="C101" s="334"/>
      <c r="D101" s="334"/>
      <c r="E101" s="374"/>
      <c r="F101" s="334"/>
      <c r="G101" s="334"/>
      <c r="H101" s="334"/>
      <c r="I101" s="334"/>
      <c r="J101" s="334"/>
      <c r="K101" s="245"/>
    </row>
    <row r="102" spans="1:11" ht="14.5" customHeight="1">
      <c r="A102" s="388"/>
      <c r="B102" s="334"/>
      <c r="C102" s="334"/>
      <c r="D102" s="334"/>
      <c r="E102" s="374"/>
      <c r="F102" s="334"/>
      <c r="G102" s="334"/>
      <c r="H102" s="334"/>
      <c r="I102" s="334"/>
      <c r="J102" s="334"/>
      <c r="K102" s="245"/>
    </row>
    <row r="103" spans="1:11" ht="14.5" customHeight="1">
      <c r="A103" s="388"/>
      <c r="B103" s="334"/>
      <c r="C103" s="334"/>
      <c r="D103" s="334"/>
      <c r="E103" s="374"/>
      <c r="F103" s="334"/>
      <c r="G103" s="334"/>
      <c r="H103" s="334"/>
      <c r="I103" s="334"/>
      <c r="J103" s="334"/>
      <c r="K103" s="245"/>
    </row>
    <row r="104" spans="1:11" ht="14.5" customHeight="1">
      <c r="A104" s="388"/>
      <c r="B104" s="334"/>
      <c r="C104" s="334"/>
      <c r="D104" s="334"/>
      <c r="E104" s="374"/>
      <c r="F104" s="334"/>
      <c r="G104" s="334"/>
      <c r="H104" s="334"/>
      <c r="I104" s="334"/>
      <c r="J104" s="334"/>
      <c r="K104" s="245"/>
    </row>
    <row r="105" spans="1:11" ht="14.5" customHeight="1">
      <c r="A105" s="388"/>
      <c r="B105" s="334"/>
      <c r="C105" s="334"/>
      <c r="D105" s="334"/>
      <c r="E105" s="374"/>
      <c r="F105" s="334"/>
      <c r="G105" s="334"/>
      <c r="H105" s="334"/>
      <c r="I105" s="334"/>
      <c r="J105" s="334"/>
      <c r="K105" s="245"/>
    </row>
    <row r="106" spans="1:11" ht="14.5" customHeight="1">
      <c r="A106" s="388"/>
      <c r="B106" s="334"/>
      <c r="C106" s="334"/>
      <c r="D106" s="334"/>
      <c r="E106" s="374"/>
      <c r="F106" s="334"/>
      <c r="G106" s="334"/>
      <c r="H106" s="334"/>
      <c r="I106" s="334"/>
      <c r="J106" s="334"/>
      <c r="K106" s="245"/>
    </row>
    <row r="107" spans="1:11" ht="14.5" customHeight="1">
      <c r="A107" s="388"/>
      <c r="B107" s="334"/>
      <c r="C107" s="334"/>
      <c r="D107" s="334"/>
      <c r="E107" s="374"/>
      <c r="F107" s="334"/>
      <c r="G107" s="334"/>
      <c r="H107" s="334"/>
      <c r="I107" s="334"/>
      <c r="J107" s="334"/>
      <c r="K107" s="245"/>
    </row>
    <row r="108" spans="1:11" ht="14.5" customHeight="1">
      <c r="A108" s="388"/>
      <c r="B108" s="334"/>
      <c r="C108" s="334"/>
      <c r="D108" s="334"/>
      <c r="E108" s="374"/>
      <c r="F108" s="334"/>
      <c r="G108" s="334"/>
      <c r="H108" s="334"/>
      <c r="I108" s="334"/>
      <c r="J108" s="334"/>
      <c r="K108" s="245"/>
    </row>
    <row r="109" spans="1:11" ht="14.5" customHeight="1">
      <c r="A109" s="388"/>
      <c r="B109" s="334"/>
      <c r="C109" s="334"/>
      <c r="D109" s="334"/>
      <c r="E109" s="374"/>
      <c r="F109" s="334"/>
      <c r="G109" s="334"/>
      <c r="H109" s="334"/>
      <c r="I109" s="334"/>
      <c r="J109" s="334"/>
      <c r="K109" s="245"/>
    </row>
    <row r="110" spans="1:11" ht="14.5" customHeight="1">
      <c r="A110" s="388"/>
      <c r="B110" s="334"/>
      <c r="C110" s="334"/>
      <c r="D110" s="334"/>
      <c r="E110" s="374"/>
      <c r="F110" s="334"/>
      <c r="G110" s="334"/>
      <c r="H110" s="334"/>
      <c r="I110" s="334"/>
      <c r="J110" s="334"/>
      <c r="K110" s="245"/>
    </row>
    <row r="111" spans="1:11" ht="14.5" customHeight="1">
      <c r="A111" s="388"/>
      <c r="B111" s="334"/>
      <c r="C111" s="334"/>
      <c r="D111" s="334"/>
      <c r="E111" s="374"/>
      <c r="F111" s="334"/>
      <c r="G111" s="334"/>
      <c r="H111" s="334"/>
      <c r="I111" s="334"/>
      <c r="J111" s="334"/>
      <c r="K111" s="245"/>
    </row>
    <row r="112" spans="1:11" ht="14.5" customHeight="1">
      <c r="A112" s="388"/>
      <c r="B112" s="334"/>
      <c r="C112" s="334"/>
      <c r="D112" s="334"/>
      <c r="E112" s="374"/>
      <c r="F112" s="334"/>
      <c r="G112" s="334"/>
      <c r="H112" s="334"/>
      <c r="I112" s="334"/>
      <c r="J112" s="334"/>
      <c r="K112" s="245"/>
    </row>
    <row r="113" spans="1:11" ht="14.5" customHeight="1">
      <c r="A113" s="388"/>
      <c r="B113" s="334"/>
      <c r="C113" s="334"/>
      <c r="D113" s="334"/>
      <c r="E113" s="374"/>
      <c r="F113" s="334"/>
      <c r="G113" s="334"/>
      <c r="H113" s="334"/>
      <c r="I113" s="334"/>
      <c r="J113" s="334"/>
      <c r="K113" s="245"/>
    </row>
    <row r="114" spans="1:11" ht="14.5" customHeight="1">
      <c r="A114" s="388"/>
      <c r="B114" s="334"/>
      <c r="C114" s="334"/>
      <c r="D114" s="334"/>
      <c r="E114" s="374"/>
      <c r="F114" s="334"/>
      <c r="G114" s="334"/>
      <c r="H114" s="334"/>
      <c r="I114" s="334"/>
      <c r="J114" s="334"/>
      <c r="K114" s="245"/>
    </row>
    <row r="115" spans="1:11" ht="14.5" customHeight="1">
      <c r="A115" s="388"/>
      <c r="B115" s="334"/>
      <c r="C115" s="334"/>
      <c r="D115" s="334"/>
      <c r="E115" s="374"/>
      <c r="F115" s="334"/>
      <c r="G115" s="334"/>
      <c r="H115" s="334"/>
      <c r="I115" s="334"/>
      <c r="J115" s="334"/>
      <c r="K115" s="245"/>
    </row>
    <row r="116" spans="1:11" ht="14.5" customHeight="1">
      <c r="A116" s="388"/>
      <c r="B116" s="334"/>
      <c r="C116" s="334"/>
      <c r="D116" s="334"/>
      <c r="E116" s="374"/>
      <c r="F116" s="334"/>
      <c r="G116" s="334"/>
      <c r="H116" s="334"/>
      <c r="I116" s="334"/>
      <c r="J116" s="334"/>
      <c r="K116" s="245"/>
    </row>
    <row r="117" spans="1:11" ht="14.5" customHeight="1">
      <c r="A117" s="388"/>
      <c r="B117" s="334"/>
      <c r="C117" s="334"/>
      <c r="D117" s="334"/>
      <c r="E117" s="374"/>
      <c r="F117" s="334"/>
      <c r="G117" s="334"/>
      <c r="H117" s="334"/>
      <c r="I117" s="334"/>
      <c r="J117" s="334"/>
      <c r="K117" s="245"/>
    </row>
    <row r="118" spans="1:11" ht="14.5" customHeight="1">
      <c r="A118" s="388"/>
      <c r="B118" s="334"/>
      <c r="C118" s="334"/>
      <c r="D118" s="334"/>
      <c r="E118" s="374"/>
      <c r="F118" s="334"/>
      <c r="G118" s="334"/>
      <c r="H118" s="334"/>
      <c r="I118" s="334"/>
      <c r="J118" s="334"/>
      <c r="K118" s="245"/>
    </row>
    <row r="119" spans="1:11" ht="14.5" customHeight="1">
      <c r="A119" s="388"/>
      <c r="B119" s="334"/>
      <c r="C119" s="334"/>
      <c r="D119" s="334"/>
      <c r="E119" s="374"/>
      <c r="F119" s="334"/>
      <c r="G119" s="334"/>
      <c r="H119" s="334"/>
      <c r="I119" s="334"/>
      <c r="J119" s="334"/>
      <c r="K119" s="245"/>
    </row>
    <row r="120" spans="1:11" ht="14.5" customHeight="1">
      <c r="A120" s="388"/>
      <c r="B120" s="334"/>
      <c r="C120" s="334"/>
      <c r="D120" s="334"/>
      <c r="E120" s="374"/>
      <c r="F120" s="334"/>
      <c r="G120" s="334"/>
      <c r="H120" s="334"/>
      <c r="I120" s="334"/>
      <c r="J120" s="334"/>
      <c r="K120" s="245"/>
    </row>
    <row r="121" spans="1:11" ht="14.5" customHeight="1">
      <c r="A121" s="388"/>
      <c r="B121" s="334"/>
      <c r="C121" s="334"/>
      <c r="D121" s="334"/>
      <c r="E121" s="374"/>
      <c r="F121" s="334"/>
      <c r="G121" s="334"/>
      <c r="H121" s="334"/>
      <c r="I121" s="334"/>
      <c r="J121" s="334"/>
      <c r="K121" s="245"/>
    </row>
    <row r="122" spans="1:11" ht="14.5" customHeight="1">
      <c r="A122" s="388"/>
      <c r="B122" s="334"/>
      <c r="C122" s="334"/>
      <c r="D122" s="334"/>
      <c r="E122" s="374"/>
      <c r="F122" s="334"/>
      <c r="G122" s="334"/>
      <c r="H122" s="334"/>
      <c r="I122" s="334"/>
      <c r="J122" s="334"/>
      <c r="K122" s="245"/>
    </row>
    <row r="123" spans="1:11" ht="14.5" customHeight="1">
      <c r="A123" s="388"/>
      <c r="B123" s="334"/>
      <c r="C123" s="334"/>
      <c r="D123" s="334"/>
      <c r="E123" s="374"/>
      <c r="F123" s="334"/>
      <c r="G123" s="334"/>
      <c r="H123" s="334"/>
      <c r="I123" s="334"/>
      <c r="J123" s="334"/>
      <c r="K123" s="245"/>
    </row>
    <row r="124" spans="1:11" ht="14.5" customHeight="1">
      <c r="A124" s="388"/>
      <c r="B124" s="334"/>
      <c r="C124" s="334"/>
      <c r="D124" s="334"/>
      <c r="E124" s="374"/>
      <c r="F124" s="334"/>
      <c r="G124" s="334"/>
      <c r="H124" s="334"/>
      <c r="I124" s="334"/>
      <c r="J124" s="334"/>
      <c r="K124" s="245"/>
    </row>
    <row r="125" spans="1:11" ht="14.5" customHeight="1">
      <c r="A125" s="388"/>
      <c r="B125" s="334"/>
      <c r="C125" s="334"/>
      <c r="D125" s="334"/>
      <c r="E125" s="374"/>
      <c r="F125" s="334"/>
      <c r="G125" s="334"/>
      <c r="H125" s="334"/>
      <c r="I125" s="334"/>
      <c r="J125" s="334"/>
      <c r="K125" s="245"/>
    </row>
    <row r="126" spans="1:11" ht="14.5" customHeight="1">
      <c r="A126" s="388"/>
      <c r="B126" s="334"/>
      <c r="C126" s="334"/>
      <c r="D126" s="334"/>
      <c r="E126" s="374"/>
      <c r="F126" s="334"/>
      <c r="G126" s="334"/>
      <c r="H126" s="334"/>
      <c r="I126" s="334"/>
      <c r="J126" s="334"/>
      <c r="K126" s="245"/>
    </row>
    <row r="127" spans="1:11" ht="14.5" customHeight="1">
      <c r="A127" s="388"/>
      <c r="B127" s="334"/>
      <c r="C127" s="334"/>
      <c r="D127" s="334"/>
      <c r="E127" s="374"/>
      <c r="F127" s="334"/>
      <c r="G127" s="334"/>
      <c r="H127" s="334"/>
      <c r="I127" s="334"/>
      <c r="J127" s="334"/>
      <c r="K127" s="245"/>
    </row>
    <row r="128" spans="1:11" ht="14.5" customHeight="1">
      <c r="A128" s="388"/>
      <c r="B128" s="334"/>
      <c r="C128" s="334"/>
      <c r="D128" s="334"/>
      <c r="E128" s="374"/>
      <c r="F128" s="334"/>
      <c r="G128" s="334"/>
      <c r="H128" s="334"/>
      <c r="I128" s="334"/>
      <c r="J128" s="334"/>
      <c r="K128" s="245"/>
    </row>
    <row r="129" spans="1:11" ht="14.5" customHeight="1">
      <c r="A129" s="388"/>
      <c r="B129" s="334"/>
      <c r="C129" s="334"/>
      <c r="D129" s="334"/>
      <c r="E129" s="374"/>
      <c r="F129" s="334"/>
      <c r="G129" s="334"/>
      <c r="H129" s="334"/>
      <c r="I129" s="334"/>
      <c r="J129" s="334"/>
      <c r="K129" s="245"/>
    </row>
    <row r="130" spans="1:11" ht="14.5" customHeight="1">
      <c r="A130" s="388"/>
      <c r="B130" s="334"/>
      <c r="C130" s="334"/>
      <c r="D130" s="334"/>
      <c r="E130" s="374"/>
      <c r="F130" s="334"/>
      <c r="G130" s="334"/>
      <c r="H130" s="334"/>
      <c r="I130" s="334"/>
      <c r="J130" s="334"/>
      <c r="K130" s="245"/>
    </row>
    <row r="131" spans="1:11" ht="14.5" customHeight="1">
      <c r="A131" s="388"/>
      <c r="B131" s="334"/>
      <c r="C131" s="334"/>
      <c r="D131" s="334"/>
      <c r="E131" s="374"/>
      <c r="F131" s="334"/>
      <c r="G131" s="334"/>
      <c r="H131" s="334"/>
      <c r="I131" s="334"/>
      <c r="J131" s="334"/>
      <c r="K131" s="245"/>
    </row>
    <row r="132" spans="1:11" ht="14.5" customHeight="1">
      <c r="A132" s="388"/>
      <c r="B132" s="334"/>
      <c r="C132" s="334"/>
      <c r="D132" s="334"/>
      <c r="E132" s="374"/>
      <c r="F132" s="334"/>
      <c r="G132" s="334"/>
      <c r="H132" s="334"/>
      <c r="I132" s="334"/>
      <c r="J132" s="334"/>
      <c r="K132" s="245"/>
    </row>
    <row r="133" spans="1:11" ht="14.5" customHeight="1">
      <c r="A133" s="388"/>
      <c r="B133" s="334"/>
      <c r="C133" s="334"/>
      <c r="D133" s="334"/>
      <c r="E133" s="374"/>
      <c r="F133" s="334"/>
      <c r="G133" s="334"/>
      <c r="H133" s="334"/>
      <c r="I133" s="334"/>
      <c r="J133" s="334"/>
      <c r="K133" s="245"/>
    </row>
    <row r="134" spans="1:11" ht="14.5" customHeight="1">
      <c r="A134" s="388"/>
      <c r="B134" s="334"/>
      <c r="C134" s="334"/>
      <c r="D134" s="334"/>
      <c r="E134" s="374"/>
      <c r="F134" s="334"/>
      <c r="G134" s="334"/>
      <c r="H134" s="334"/>
      <c r="I134" s="334"/>
      <c r="J134" s="334"/>
      <c r="K134" s="245"/>
    </row>
    <row r="135" spans="1:11" ht="14.5" customHeight="1">
      <c r="A135" s="388"/>
      <c r="B135" s="334"/>
      <c r="C135" s="334"/>
      <c r="D135" s="334"/>
      <c r="E135" s="374"/>
      <c r="F135" s="334"/>
      <c r="G135" s="334"/>
      <c r="H135" s="334"/>
      <c r="I135" s="334"/>
      <c r="J135" s="334"/>
      <c r="K135" s="245"/>
    </row>
    <row r="136" spans="1:11" ht="14.5" customHeight="1">
      <c r="A136" s="388"/>
      <c r="B136" s="334"/>
      <c r="C136" s="334"/>
      <c r="D136" s="334"/>
      <c r="E136" s="374"/>
      <c r="F136" s="334"/>
      <c r="G136" s="334"/>
      <c r="H136" s="334"/>
      <c r="I136" s="334"/>
      <c r="J136" s="334"/>
      <c r="K136" s="245"/>
    </row>
    <row r="137" spans="1:11" ht="14.5" customHeight="1">
      <c r="A137" s="388"/>
      <c r="B137" s="334"/>
      <c r="C137" s="334"/>
      <c r="D137" s="334"/>
      <c r="E137" s="374"/>
      <c r="F137" s="334"/>
      <c r="G137" s="334"/>
      <c r="H137" s="334"/>
      <c r="I137" s="334"/>
      <c r="J137" s="334"/>
      <c r="K137" s="245"/>
    </row>
    <row r="138" spans="1:11" ht="14.5" customHeight="1">
      <c r="A138" s="388"/>
      <c r="B138" s="334"/>
      <c r="C138" s="334"/>
      <c r="D138" s="334"/>
      <c r="E138" s="374"/>
      <c r="F138" s="334"/>
      <c r="G138" s="334"/>
      <c r="H138" s="334"/>
      <c r="I138" s="334"/>
      <c r="J138" s="334"/>
      <c r="K138" s="245"/>
    </row>
    <row r="139" spans="1:11" ht="14.5" customHeight="1">
      <c r="A139" s="388"/>
      <c r="B139" s="334"/>
      <c r="C139" s="334"/>
      <c r="D139" s="334"/>
      <c r="E139" s="374"/>
      <c r="F139" s="334"/>
      <c r="G139" s="334"/>
      <c r="H139" s="334"/>
      <c r="I139" s="334"/>
      <c r="J139" s="334"/>
      <c r="K139" s="245"/>
    </row>
    <row r="140" spans="1:11" ht="14.5" customHeight="1">
      <c r="A140" s="388"/>
      <c r="B140" s="334"/>
      <c r="C140" s="334"/>
      <c r="D140" s="334"/>
      <c r="E140" s="374"/>
      <c r="F140" s="334"/>
      <c r="G140" s="334"/>
      <c r="H140" s="334"/>
      <c r="I140" s="334"/>
      <c r="J140" s="334"/>
      <c r="K140" s="245"/>
    </row>
    <row r="141" spans="1:11" ht="14.5" customHeight="1">
      <c r="A141" s="388"/>
      <c r="B141" s="334"/>
      <c r="C141" s="334"/>
      <c r="D141" s="334"/>
      <c r="E141" s="374"/>
      <c r="F141" s="334"/>
      <c r="G141" s="334"/>
      <c r="H141" s="334"/>
      <c r="I141" s="334"/>
      <c r="J141" s="334"/>
      <c r="K141" s="245"/>
    </row>
    <row r="142" spans="1:11" ht="14.5" customHeight="1">
      <c r="A142" s="388"/>
      <c r="B142" s="334"/>
      <c r="C142" s="334"/>
      <c r="D142" s="334"/>
      <c r="E142" s="374"/>
      <c r="F142" s="334"/>
      <c r="G142" s="334"/>
      <c r="H142" s="334"/>
      <c r="I142" s="334"/>
      <c r="J142" s="334"/>
      <c r="K142" s="245"/>
    </row>
    <row r="143" spans="1:11" ht="14.5" customHeight="1">
      <c r="A143" s="388"/>
      <c r="B143" s="334"/>
      <c r="C143" s="334"/>
      <c r="D143" s="334"/>
      <c r="E143" s="374"/>
      <c r="F143" s="334"/>
      <c r="G143" s="334"/>
      <c r="H143" s="334"/>
      <c r="I143" s="334"/>
      <c r="J143" s="334"/>
      <c r="K143" s="245"/>
    </row>
    <row r="144" spans="1:11" ht="14.5" customHeight="1">
      <c r="A144" s="388"/>
      <c r="B144" s="334"/>
      <c r="C144" s="334"/>
      <c r="D144" s="334"/>
      <c r="E144" s="374"/>
      <c r="F144" s="334"/>
      <c r="G144" s="334"/>
      <c r="H144" s="334"/>
      <c r="I144" s="334"/>
      <c r="J144" s="334"/>
      <c r="K144" s="245"/>
    </row>
    <row r="145" spans="1:11" ht="14.5" customHeight="1">
      <c r="A145" s="388"/>
      <c r="B145" s="334"/>
      <c r="C145" s="334"/>
      <c r="D145" s="334"/>
      <c r="E145" s="374"/>
      <c r="F145" s="334"/>
      <c r="G145" s="334"/>
      <c r="H145" s="334"/>
      <c r="I145" s="334"/>
      <c r="J145" s="334"/>
      <c r="K145" s="245"/>
    </row>
    <row r="146" spans="1:11" ht="14.5" customHeight="1">
      <c r="A146" s="388"/>
      <c r="B146" s="334"/>
      <c r="C146" s="334"/>
      <c r="D146" s="334"/>
      <c r="E146" s="374"/>
      <c r="F146" s="334"/>
      <c r="G146" s="334"/>
      <c r="H146" s="334"/>
      <c r="I146" s="334"/>
      <c r="J146" s="334"/>
      <c r="K146" s="245"/>
    </row>
    <row r="147" spans="1:11" ht="14.5" customHeight="1">
      <c r="A147" s="388"/>
      <c r="B147" s="334"/>
      <c r="C147" s="334"/>
      <c r="D147" s="334"/>
      <c r="E147" s="374"/>
      <c r="F147" s="334"/>
      <c r="G147" s="334"/>
      <c r="H147" s="334"/>
      <c r="I147" s="334"/>
      <c r="J147" s="334"/>
      <c r="K147" s="245"/>
    </row>
    <row r="148" spans="1:11" ht="14.5" customHeight="1">
      <c r="A148" s="242"/>
      <c r="B148" s="241"/>
      <c r="C148" s="241"/>
      <c r="D148" s="241"/>
      <c r="E148" s="243"/>
      <c r="F148" s="241"/>
      <c r="G148" s="241"/>
      <c r="H148" s="241"/>
      <c r="I148" s="241"/>
      <c r="J148" s="241"/>
    </row>
    <row r="149" spans="1:11" ht="14.5" customHeight="1">
      <c r="A149" s="242"/>
      <c r="B149" s="241"/>
      <c r="C149" s="241"/>
      <c r="D149" s="241"/>
      <c r="E149" s="243"/>
      <c r="F149" s="241"/>
      <c r="G149" s="241"/>
      <c r="H149" s="241"/>
      <c r="I149" s="241"/>
      <c r="J149" s="241"/>
    </row>
    <row r="150" spans="1:11" ht="14.5" customHeight="1">
      <c r="A150" s="242"/>
      <c r="B150" s="241"/>
      <c r="C150" s="241"/>
      <c r="D150" s="241"/>
      <c r="E150" s="243"/>
      <c r="F150" s="241"/>
      <c r="G150" s="241"/>
      <c r="H150" s="241"/>
      <c r="I150" s="241"/>
      <c r="J150" s="241"/>
    </row>
    <row r="151" spans="1:11" ht="14.5" customHeight="1">
      <c r="A151" s="242"/>
      <c r="B151" s="241"/>
      <c r="C151" s="241"/>
      <c r="D151" s="241"/>
      <c r="E151" s="243"/>
      <c r="F151" s="241"/>
      <c r="G151" s="241"/>
      <c r="H151" s="241"/>
      <c r="I151" s="241"/>
      <c r="J151" s="241"/>
    </row>
    <row r="152" spans="1:11" ht="14.5" customHeight="1">
      <c r="A152" s="242"/>
      <c r="B152" s="241"/>
      <c r="C152" s="241"/>
      <c r="D152" s="241"/>
      <c r="E152" s="243"/>
      <c r="F152" s="241"/>
      <c r="G152" s="241"/>
      <c r="H152" s="241"/>
      <c r="I152" s="241"/>
      <c r="J152" s="241"/>
    </row>
    <row r="153" spans="1:11" ht="14.5" customHeight="1">
      <c r="A153" s="242"/>
      <c r="B153" s="241"/>
      <c r="C153" s="241"/>
      <c r="D153" s="241"/>
      <c r="E153" s="243"/>
      <c r="F153" s="241"/>
      <c r="G153" s="241"/>
      <c r="H153" s="241"/>
      <c r="I153" s="241"/>
      <c r="J153" s="241"/>
    </row>
    <row r="154" spans="1:11" ht="14.5" customHeight="1">
      <c r="A154" s="242"/>
      <c r="B154" s="241"/>
      <c r="C154" s="241"/>
      <c r="D154" s="241"/>
      <c r="E154" s="243"/>
      <c r="F154" s="241"/>
      <c r="G154" s="241"/>
      <c r="H154" s="241"/>
      <c r="I154" s="241"/>
      <c r="J154" s="241"/>
    </row>
    <row r="155" spans="1:11" ht="14.5" customHeight="1">
      <c r="A155" s="242"/>
      <c r="B155" s="241"/>
      <c r="C155" s="241"/>
      <c r="D155" s="241"/>
      <c r="E155" s="243"/>
      <c r="F155" s="241"/>
      <c r="G155" s="241"/>
      <c r="H155" s="241"/>
      <c r="I155" s="241"/>
      <c r="J155" s="241"/>
    </row>
    <row r="156" spans="1:11" ht="14.5" customHeight="1">
      <c r="A156" s="242"/>
      <c r="B156" s="241"/>
      <c r="C156" s="241"/>
      <c r="D156" s="241"/>
      <c r="E156" s="243"/>
      <c r="F156" s="241"/>
      <c r="G156" s="241"/>
      <c r="H156" s="241"/>
      <c r="I156" s="241"/>
      <c r="J156" s="241"/>
    </row>
    <row r="157" spans="1:11" ht="14.5" customHeight="1">
      <c r="A157" s="242"/>
      <c r="B157" s="241"/>
      <c r="C157" s="241"/>
      <c r="D157" s="241"/>
      <c r="E157" s="243"/>
      <c r="F157" s="241"/>
      <c r="G157" s="241"/>
      <c r="H157" s="241"/>
      <c r="I157" s="241"/>
      <c r="J157" s="241"/>
    </row>
    <row r="158" spans="1:11" ht="14.5" customHeight="1">
      <c r="A158" s="242"/>
      <c r="B158" s="241"/>
      <c r="C158" s="241"/>
      <c r="D158" s="241"/>
      <c r="E158" s="243"/>
      <c r="F158" s="241"/>
      <c r="G158" s="241"/>
      <c r="H158" s="241"/>
      <c r="I158" s="241"/>
      <c r="J158" s="241"/>
    </row>
    <row r="159" spans="1:11" ht="14.5" customHeight="1">
      <c r="A159" s="242"/>
      <c r="B159" s="241"/>
      <c r="C159" s="241"/>
      <c r="D159" s="241"/>
      <c r="E159" s="243"/>
      <c r="F159" s="241"/>
      <c r="G159" s="241"/>
      <c r="H159" s="241"/>
      <c r="I159" s="241"/>
      <c r="J159" s="241"/>
    </row>
    <row r="160" spans="1:11" ht="14.5" customHeight="1">
      <c r="A160" s="242"/>
      <c r="B160" s="241"/>
      <c r="C160" s="241"/>
      <c r="D160" s="241"/>
      <c r="E160" s="243"/>
      <c r="F160" s="241"/>
      <c r="G160" s="241"/>
      <c r="H160" s="241"/>
      <c r="I160" s="241"/>
      <c r="J160" s="241"/>
    </row>
    <row r="161" spans="1:10" ht="14.5" customHeight="1">
      <c r="A161" s="242"/>
      <c r="B161" s="241"/>
      <c r="C161" s="241"/>
      <c r="D161" s="241"/>
      <c r="E161" s="243"/>
      <c r="F161" s="241"/>
      <c r="G161" s="241"/>
      <c r="H161" s="241"/>
      <c r="I161" s="241"/>
      <c r="J161" s="241"/>
    </row>
    <row r="162" spans="1:10" ht="14.5" customHeight="1">
      <c r="A162" s="242"/>
      <c r="B162" s="241"/>
      <c r="C162" s="241"/>
      <c r="D162" s="241"/>
      <c r="E162" s="243"/>
      <c r="F162" s="241"/>
      <c r="G162" s="241"/>
      <c r="H162" s="241"/>
      <c r="I162" s="241"/>
      <c r="J162" s="241"/>
    </row>
    <row r="163" spans="1:10" ht="14.5" customHeight="1">
      <c r="A163" s="242"/>
      <c r="B163" s="241"/>
      <c r="C163" s="241"/>
      <c r="D163" s="241"/>
      <c r="E163" s="243"/>
      <c r="F163" s="241"/>
      <c r="G163" s="241"/>
      <c r="H163" s="241"/>
      <c r="I163" s="241"/>
      <c r="J163" s="241"/>
    </row>
    <row r="164" spans="1:10" ht="14.5" customHeight="1">
      <c r="A164" s="242"/>
      <c r="B164" s="241"/>
      <c r="C164" s="241"/>
      <c r="D164" s="241"/>
      <c r="E164" s="243"/>
      <c r="F164" s="241"/>
      <c r="G164" s="241"/>
      <c r="H164" s="241"/>
      <c r="I164" s="241"/>
      <c r="J164" s="241"/>
    </row>
    <row r="165" spans="1:10" ht="14.5" customHeight="1">
      <c r="A165" s="242"/>
      <c r="B165" s="241"/>
      <c r="C165" s="241"/>
      <c r="D165" s="241"/>
      <c r="E165" s="243"/>
      <c r="F165" s="241"/>
      <c r="G165" s="241"/>
      <c r="H165" s="241"/>
      <c r="I165" s="241"/>
      <c r="J165" s="241"/>
    </row>
    <row r="166" spans="1:10" ht="14.5" customHeight="1">
      <c r="A166" s="242"/>
      <c r="B166" s="241"/>
      <c r="C166" s="241"/>
      <c r="D166" s="241"/>
      <c r="E166" s="243"/>
      <c r="F166" s="241"/>
      <c r="G166" s="241"/>
      <c r="H166" s="241"/>
      <c r="I166" s="241"/>
      <c r="J166" s="241"/>
    </row>
    <row r="167" spans="1:10" ht="14.5" customHeight="1">
      <c r="A167" s="242"/>
      <c r="B167" s="241"/>
      <c r="C167" s="241"/>
      <c r="D167" s="241"/>
      <c r="E167" s="243"/>
      <c r="F167" s="241"/>
      <c r="G167" s="241"/>
      <c r="H167" s="241"/>
      <c r="I167" s="241"/>
      <c r="J167" s="241"/>
    </row>
    <row r="168" spans="1:10" ht="14.5" customHeight="1">
      <c r="A168" s="242"/>
      <c r="B168" s="241"/>
      <c r="C168" s="241"/>
      <c r="D168" s="241"/>
      <c r="E168" s="243"/>
      <c r="F168" s="241"/>
      <c r="G168" s="241"/>
      <c r="H168" s="241"/>
      <c r="I168" s="241"/>
      <c r="J168" s="241"/>
    </row>
    <row r="169" spans="1:10" ht="14.5" customHeight="1">
      <c r="A169" s="242"/>
      <c r="B169" s="241"/>
      <c r="C169" s="241"/>
      <c r="D169" s="241"/>
      <c r="E169" s="243"/>
      <c r="F169" s="241"/>
      <c r="G169" s="241"/>
      <c r="H169" s="241"/>
      <c r="I169" s="241"/>
      <c r="J169" s="241"/>
    </row>
    <row r="170" spans="1:10" ht="14.5" customHeight="1">
      <c r="A170" s="242"/>
      <c r="B170" s="241"/>
      <c r="C170" s="241"/>
      <c r="D170" s="241"/>
      <c r="E170" s="243"/>
      <c r="F170" s="241"/>
      <c r="G170" s="241"/>
      <c r="H170" s="241"/>
      <c r="I170" s="241"/>
      <c r="J170" s="241"/>
    </row>
    <row r="171" spans="1:10" ht="14.5" customHeight="1">
      <c r="A171" s="242"/>
      <c r="B171" s="241"/>
      <c r="C171" s="241"/>
      <c r="D171" s="241"/>
      <c r="E171" s="243"/>
      <c r="F171" s="241"/>
      <c r="G171" s="241"/>
      <c r="H171" s="241"/>
      <c r="I171" s="241"/>
      <c r="J171" s="241"/>
    </row>
    <row r="172" spans="1:10" ht="14.5" customHeight="1">
      <c r="A172" s="242"/>
      <c r="B172" s="241"/>
      <c r="C172" s="241"/>
      <c r="D172" s="241"/>
      <c r="E172" s="243"/>
      <c r="F172" s="241"/>
      <c r="G172" s="241"/>
      <c r="H172" s="241"/>
      <c r="I172" s="241"/>
      <c r="J172" s="241"/>
    </row>
    <row r="173" spans="1:10" ht="14.5" customHeight="1">
      <c r="A173" s="242"/>
      <c r="B173" s="241"/>
      <c r="C173" s="241"/>
      <c r="D173" s="241"/>
      <c r="E173" s="243"/>
      <c r="F173" s="241"/>
      <c r="G173" s="241"/>
      <c r="H173" s="241"/>
      <c r="I173" s="241"/>
      <c r="J173" s="241"/>
    </row>
    <row r="174" spans="1:10" ht="14.5" customHeight="1">
      <c r="A174" s="242"/>
      <c r="B174" s="241"/>
      <c r="C174" s="241"/>
      <c r="D174" s="241"/>
      <c r="E174" s="243"/>
      <c r="F174" s="241"/>
      <c r="G174" s="241"/>
      <c r="H174" s="241"/>
      <c r="I174" s="241"/>
      <c r="J174" s="241"/>
    </row>
    <row r="175" spans="1:10" ht="14.5" customHeight="1">
      <c r="A175" s="242"/>
      <c r="B175" s="241"/>
      <c r="C175" s="241"/>
      <c r="D175" s="241"/>
      <c r="E175" s="243"/>
      <c r="F175" s="241"/>
      <c r="G175" s="241"/>
      <c r="H175" s="241"/>
      <c r="I175" s="241"/>
      <c r="J175" s="241"/>
    </row>
    <row r="176" spans="1:10" ht="14.5" customHeight="1">
      <c r="A176" s="242"/>
      <c r="B176" s="241"/>
      <c r="C176" s="241"/>
      <c r="D176" s="241"/>
      <c r="E176" s="243"/>
      <c r="F176" s="241"/>
      <c r="G176" s="241"/>
      <c r="H176" s="241"/>
      <c r="I176" s="241"/>
      <c r="J176" s="241"/>
    </row>
  </sheetData>
  <mergeCells count="13">
    <mergeCell ref="A2:I2"/>
    <mergeCell ref="A38:G38"/>
    <mergeCell ref="A5:A8"/>
    <mergeCell ref="A10:A11"/>
    <mergeCell ref="A13:A16"/>
    <mergeCell ref="A18:A22"/>
    <mergeCell ref="A29:B29"/>
    <mergeCell ref="A33:B33"/>
    <mergeCell ref="A30:B30"/>
    <mergeCell ref="A31:B31"/>
    <mergeCell ref="A32:B32"/>
    <mergeCell ref="A25:B25"/>
    <mergeCell ref="A34:B34"/>
  </mergeCells>
  <hyperlinks>
    <hyperlink ref="A23" r:id="rId1" xr:uid="{88DFA20A-C298-4650-99FF-F2384465F10E}"/>
  </hyperlinks>
  <pageMargins left="0.7" right="0.7" top="0.75" bottom="0.75" header="0.3" footer="0.3"/>
  <pageSetup orientation="portrait" horizontalDpi="4294967292" verticalDpi="4294967292" r:id="rId2"/>
  <headerFooter>
    <oddHeader>&amp;C&amp;"Calibri"&amp;12&amp;K008000 UNCLASSIFIED&amp;1#_x000D_</oddHeader>
  </headerFooter>
  <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sheetPr>
  <dimension ref="A1:R43"/>
  <sheetViews>
    <sheetView workbookViewId="0">
      <selection activeCell="A21" sqref="A21:B22"/>
    </sheetView>
  </sheetViews>
  <sheetFormatPr defaultColWidth="11" defaultRowHeight="15.6"/>
  <cols>
    <col min="1" max="1" width="40" bestFit="1" customWidth="1"/>
    <col min="2" max="2" width="13.5" style="2" customWidth="1"/>
    <col min="3" max="3" width="12" style="2" customWidth="1"/>
    <col min="4" max="4" width="9.34765625" customWidth="1"/>
    <col min="5" max="5" width="8.59765625" customWidth="1"/>
    <col min="6" max="6" width="9.34765625" customWidth="1"/>
    <col min="7" max="7" width="10.5" bestFit="1" customWidth="1"/>
    <col min="8" max="8" width="11.09765625" customWidth="1"/>
    <col min="9" max="9" width="9.34765625" customWidth="1"/>
    <col min="10" max="10" width="10.5" bestFit="1" customWidth="1"/>
    <col min="11" max="12" width="9" bestFit="1" customWidth="1"/>
    <col min="13" max="13" width="9.09765625" customWidth="1"/>
    <col min="14" max="14" width="10.34765625" bestFit="1" customWidth="1"/>
    <col min="15" max="15" width="8" bestFit="1" customWidth="1"/>
    <col min="16" max="16" width="9" bestFit="1" customWidth="1"/>
  </cols>
  <sheetData>
    <row r="1" spans="1:13" ht="16" customHeight="1" thickBot="1">
      <c r="A1" s="3" t="s">
        <v>244</v>
      </c>
      <c r="B1" s="4"/>
      <c r="C1" s="819" t="s">
        <v>245</v>
      </c>
      <c r="D1" s="819"/>
      <c r="E1" s="819"/>
    </row>
    <row r="2" spans="1:13" ht="21" customHeight="1">
      <c r="A2" s="821"/>
      <c r="B2" s="100" t="s">
        <v>246</v>
      </c>
      <c r="C2" s="820" t="s">
        <v>247</v>
      </c>
      <c r="D2" s="820"/>
      <c r="E2" s="820"/>
      <c r="G2" t="s">
        <v>248</v>
      </c>
      <c r="K2" s="165"/>
    </row>
    <row r="3" spans="1:13" ht="15.9" hidden="1" thickBot="1">
      <c r="A3" s="822"/>
      <c r="B3" s="103" t="e">
        <f>#REF!</f>
        <v>#REF!</v>
      </c>
      <c r="C3" s="152"/>
      <c r="D3" s="116"/>
    </row>
    <row r="4" spans="1:13">
      <c r="A4" s="102" t="s">
        <v>249</v>
      </c>
      <c r="B4" s="389" t="e">
        <f>0.18*#REF!</f>
        <v>#REF!</v>
      </c>
      <c r="C4" s="152">
        <f>(8387213/4)</f>
        <v>2096803.25</v>
      </c>
      <c r="D4" s="24" t="e">
        <f>C4/#REF!</f>
        <v>#REF!</v>
      </c>
      <c r="E4" t="s">
        <v>250</v>
      </c>
      <c r="G4" s="25" t="e">
        <f>#REF!*0.18</f>
        <v>#REF!</v>
      </c>
    </row>
    <row r="5" spans="1:13">
      <c r="A5" s="390" t="s">
        <v>138</v>
      </c>
      <c r="B5" s="389" t="e">
        <f>0.045*#REF!</f>
        <v>#REF!</v>
      </c>
      <c r="C5" s="122">
        <f>4335334/4</f>
        <v>1083833.5</v>
      </c>
      <c r="D5" s="24" t="e">
        <f>C5/#REF!</f>
        <v>#REF!</v>
      </c>
      <c r="E5" t="s">
        <v>251</v>
      </c>
      <c r="G5" s="25" t="e">
        <f>#REF!*0.045</f>
        <v>#REF!</v>
      </c>
    </row>
    <row r="6" spans="1:13">
      <c r="A6" s="391" t="s">
        <v>252</v>
      </c>
      <c r="B6" s="389" t="e">
        <f>0.2*#REF!</f>
        <v>#REF!</v>
      </c>
      <c r="C6" s="122">
        <f>273393/4</f>
        <v>68348.25</v>
      </c>
      <c r="D6" s="118" t="e">
        <f>C6/#REF!</f>
        <v>#REF!</v>
      </c>
      <c r="E6" t="s">
        <v>253</v>
      </c>
      <c r="G6" s="25"/>
    </row>
    <row r="7" spans="1:13" ht="15.9" thickBot="1">
      <c r="A7" s="392" t="s">
        <v>254</v>
      </c>
      <c r="B7" s="393" t="e">
        <f>0.16*B3</f>
        <v>#REF!</v>
      </c>
      <c r="H7" s="230" t="s">
        <v>255</v>
      </c>
      <c r="I7" s="230"/>
      <c r="J7" s="230"/>
      <c r="K7" s="230"/>
    </row>
    <row r="8" spans="1:13">
      <c r="A8" s="394" t="s">
        <v>256</v>
      </c>
      <c r="B8" s="395">
        <v>1.7000000000000001E-2</v>
      </c>
      <c r="C8" s="824" t="s">
        <v>257</v>
      </c>
      <c r="D8" s="825"/>
      <c r="H8" s="227" t="s">
        <v>258</v>
      </c>
      <c r="I8" s="228"/>
      <c r="J8" s="228"/>
      <c r="K8" s="228"/>
      <c r="L8" s="167">
        <v>4.2999999999999997E-2</v>
      </c>
    </row>
    <row r="9" spans="1:13">
      <c r="A9" s="394" t="s">
        <v>259</v>
      </c>
      <c r="B9" s="396" t="e">
        <f>B4*B8*2.6</f>
        <v>#REF!</v>
      </c>
      <c r="C9" s="824"/>
      <c r="D9" s="825"/>
      <c r="H9" s="229" t="s">
        <v>260</v>
      </c>
      <c r="I9" s="230"/>
      <c r="J9" s="230"/>
      <c r="K9" s="230"/>
      <c r="L9" s="169">
        <v>0.22</v>
      </c>
    </row>
    <row r="10" spans="1:13" ht="17.100000000000001" customHeight="1" thickBot="1">
      <c r="A10" s="823" t="s">
        <v>261</v>
      </c>
      <c r="B10" s="223" t="s">
        <v>262</v>
      </c>
      <c r="C10" s="2" t="s">
        <v>263</v>
      </c>
      <c r="D10" s="142"/>
      <c r="H10" s="231" t="s">
        <v>264</v>
      </c>
      <c r="I10" s="230"/>
      <c r="J10" s="230"/>
      <c r="K10" s="230"/>
      <c r="L10" s="169">
        <v>0.16</v>
      </c>
      <c r="M10" t="s">
        <v>265</v>
      </c>
    </row>
    <row r="11" spans="1:13" ht="15.9" thickBot="1">
      <c r="A11" s="823"/>
      <c r="B11" s="154" t="s">
        <v>266</v>
      </c>
      <c r="C11" s="826" t="s">
        <v>267</v>
      </c>
      <c r="D11" s="826"/>
      <c r="E11" s="826"/>
      <c r="F11" s="826"/>
      <c r="G11" s="827"/>
      <c r="H11" s="229" t="s">
        <v>268</v>
      </c>
      <c r="I11" s="230"/>
      <c r="J11" s="230"/>
      <c r="K11" s="230"/>
      <c r="L11" s="169">
        <v>0.17799999999999999</v>
      </c>
    </row>
    <row r="12" spans="1:13" ht="15.9" thickBot="1">
      <c r="A12" s="101" t="s">
        <v>231</v>
      </c>
      <c r="B12" s="141">
        <v>226973.46522125066</v>
      </c>
      <c r="C12" s="153"/>
      <c r="H12" s="232" t="s">
        <v>269</v>
      </c>
      <c r="I12" s="233"/>
      <c r="J12" s="233"/>
      <c r="K12" s="233"/>
      <c r="L12" s="171">
        <v>0.2</v>
      </c>
    </row>
    <row r="13" spans="1:13" ht="15.9" thickBot="1">
      <c r="A13" s="397" t="s">
        <v>270</v>
      </c>
      <c r="B13" s="398">
        <v>9759.8590045137771</v>
      </c>
      <c r="C13" s="153"/>
      <c r="H13" s="234" t="s">
        <v>271</v>
      </c>
      <c r="I13" s="235"/>
      <c r="J13" s="235"/>
      <c r="K13" s="235"/>
      <c r="L13" s="215">
        <v>0.52100000000000002</v>
      </c>
      <c r="M13" t="s">
        <v>272</v>
      </c>
    </row>
    <row r="14" spans="1:13">
      <c r="A14" s="397" t="s">
        <v>273</v>
      </c>
      <c r="B14" s="398">
        <v>49934.162348675149</v>
      </c>
      <c r="C14" s="153"/>
    </row>
    <row r="15" spans="1:13">
      <c r="A15" s="397" t="s">
        <v>274</v>
      </c>
      <c r="B15" s="398">
        <v>40855.223739825116</v>
      </c>
    </row>
    <row r="16" spans="1:13">
      <c r="A16" s="397" t="s">
        <v>275</v>
      </c>
      <c r="B16" s="398">
        <v>45394.693044250133</v>
      </c>
    </row>
    <row r="17" spans="1:18" ht="15.9" thickBot="1">
      <c r="A17" s="399" t="s">
        <v>276</v>
      </c>
      <c r="B17" s="400">
        <f>0.16*B12</f>
        <v>36315.754435400107</v>
      </c>
      <c r="C17" s="2" t="s">
        <v>277</v>
      </c>
      <c r="Q17" s="819"/>
      <c r="R17" s="819"/>
    </row>
    <row r="18" spans="1:18">
      <c r="Q18" s="119"/>
      <c r="R18" s="119"/>
    </row>
    <row r="20" spans="1:18">
      <c r="A20" t="s">
        <v>278</v>
      </c>
    </row>
    <row r="21" spans="1:18">
      <c r="A21" s="132" t="s">
        <v>279</v>
      </c>
      <c r="B21" s="216">
        <v>0.75</v>
      </c>
    </row>
    <row r="22" spans="1:18">
      <c r="A22" s="132" t="s">
        <v>280</v>
      </c>
      <c r="B22" s="216">
        <v>0.03</v>
      </c>
    </row>
    <row r="25" spans="1:18">
      <c r="A25" s="286" t="s">
        <v>281</v>
      </c>
      <c r="B25" s="401"/>
    </row>
    <row r="26" spans="1:18">
      <c r="A26" s="402" t="s">
        <v>266</v>
      </c>
      <c r="B26" s="401"/>
    </row>
    <row r="27" spans="1:18">
      <c r="A27" s="402" t="s">
        <v>282</v>
      </c>
      <c r="B27" s="401"/>
    </row>
    <row r="28" spans="1:18">
      <c r="A28" s="402" t="s">
        <v>283</v>
      </c>
      <c r="B28" s="401"/>
    </row>
    <row r="29" spans="1:18">
      <c r="A29" s="402" t="s">
        <v>284</v>
      </c>
      <c r="B29" s="401"/>
    </row>
    <row r="30" spans="1:18">
      <c r="A30" s="402" t="s">
        <v>285</v>
      </c>
      <c r="B30" s="401"/>
    </row>
    <row r="31" spans="1:18">
      <c r="A31" s="402" t="s">
        <v>231</v>
      </c>
      <c r="B31" s="401"/>
    </row>
    <row r="32" spans="1:18">
      <c r="A32" s="402"/>
      <c r="B32" s="401"/>
    </row>
    <row r="33" spans="1:2">
      <c r="A33" s="403" t="s">
        <v>286</v>
      </c>
      <c r="B33" s="401"/>
    </row>
    <row r="34" spans="1:2">
      <c r="A34" s="402" t="s">
        <v>266</v>
      </c>
      <c r="B34" s="401"/>
    </row>
    <row r="35" spans="1:2">
      <c r="A35" s="402" t="s">
        <v>287</v>
      </c>
      <c r="B35" s="401"/>
    </row>
    <row r="36" spans="1:2">
      <c r="A36" s="402" t="s">
        <v>283</v>
      </c>
      <c r="B36" s="401"/>
    </row>
    <row r="37" spans="1:2">
      <c r="A37" s="402" t="s">
        <v>284</v>
      </c>
      <c r="B37" s="401"/>
    </row>
    <row r="38" spans="1:2">
      <c r="A38" s="402" t="s">
        <v>285</v>
      </c>
      <c r="B38" s="401"/>
    </row>
    <row r="39" spans="1:2">
      <c r="A39" s="286" t="s">
        <v>231</v>
      </c>
      <c r="B39" s="404"/>
    </row>
    <row r="40" spans="1:2">
      <c r="A40" s="402"/>
      <c r="B40" s="401"/>
    </row>
    <row r="41" spans="1:2">
      <c r="A41" s="402" t="s">
        <v>288</v>
      </c>
      <c r="B41" s="401"/>
    </row>
    <row r="42" spans="1:2">
      <c r="A42" s="402" t="s">
        <v>289</v>
      </c>
      <c r="B42" s="401"/>
    </row>
    <row r="43" spans="1:2">
      <c r="A43" s="286" t="s">
        <v>231</v>
      </c>
      <c r="B43" s="401"/>
    </row>
  </sheetData>
  <mergeCells count="7">
    <mergeCell ref="Q17:R17"/>
    <mergeCell ref="C2:E2"/>
    <mergeCell ref="C1:E1"/>
    <mergeCell ref="A2:A3"/>
    <mergeCell ref="A10:A11"/>
    <mergeCell ref="C8:D9"/>
    <mergeCell ref="C11:G11"/>
  </mergeCells>
  <pageMargins left="0.75" right="0.75" top="1" bottom="1" header="0.5" footer="0.5"/>
  <pageSetup orientation="portrait" horizontalDpi="4294967292" verticalDpi="4294967292"/>
  <headerFooter>
    <oddHeader>&amp;C&amp;"Calibri"&amp;12&amp;K008000 UNCLASSIFIED&amp;1#_x000D_</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zoomScale="125" zoomScaleNormal="125" zoomScalePageLayoutView="125" workbookViewId="0">
      <selection activeCell="J25" sqref="J25"/>
    </sheetView>
  </sheetViews>
  <sheetFormatPr defaultColWidth="10.59765625" defaultRowHeight="15.6"/>
  <cols>
    <col min="1" max="1" width="41.34765625" customWidth="1"/>
    <col min="2" max="11" width="10.09765625" customWidth="1"/>
  </cols>
  <sheetData>
    <row r="1" spans="1:11" ht="15.9" thickBot="1"/>
    <row r="2" spans="1:11">
      <c r="B2" s="828" t="s">
        <v>290</v>
      </c>
      <c r="C2" s="829"/>
      <c r="D2" s="829"/>
      <c r="E2" s="829"/>
      <c r="F2" s="829"/>
      <c r="G2" s="829"/>
      <c r="H2" s="829"/>
      <c r="I2" s="829"/>
      <c r="J2" s="829"/>
      <c r="K2" s="830"/>
    </row>
    <row r="3" spans="1:11" ht="15.9" thickBot="1">
      <c r="B3" s="405" t="s">
        <v>291</v>
      </c>
      <c r="C3" s="406" t="s">
        <v>292</v>
      </c>
      <c r="D3" s="406" t="s">
        <v>293</v>
      </c>
      <c r="E3" s="406" t="s">
        <v>294</v>
      </c>
      <c r="F3" s="406" t="s">
        <v>295</v>
      </c>
      <c r="G3" s="406" t="s">
        <v>296</v>
      </c>
      <c r="H3" s="406" t="s">
        <v>297</v>
      </c>
      <c r="I3" s="406" t="s">
        <v>298</v>
      </c>
      <c r="J3" s="406" t="s">
        <v>231</v>
      </c>
      <c r="K3" s="407" t="s">
        <v>299</v>
      </c>
    </row>
    <row r="4" spans="1:11">
      <c r="A4" s="224" t="s">
        <v>300</v>
      </c>
      <c r="B4" s="114"/>
      <c r="C4" s="114"/>
      <c r="D4" s="114"/>
      <c r="E4" s="114"/>
      <c r="F4" s="114"/>
      <c r="G4" s="114"/>
      <c r="H4" s="114"/>
      <c r="I4" s="114"/>
      <c r="J4" s="114"/>
      <c r="K4" s="225"/>
    </row>
    <row r="5" spans="1:11">
      <c r="A5" s="408" t="s">
        <v>301</v>
      </c>
      <c r="B5" s="409" t="e">
        <f>ROUND(#REF!,-2)/1000000</f>
        <v>#REF!</v>
      </c>
      <c r="C5" s="409" t="e">
        <f>ROUND(#REF!,-2)/1000000</f>
        <v>#REF!</v>
      </c>
      <c r="D5" s="409" t="e">
        <f>ROUND(#REF!,-2)/1000000</f>
        <v>#REF!</v>
      </c>
      <c r="E5" s="409">
        <f>(ROUND('COST Calculations'!E5,-2)/1000000)</f>
        <v>0</v>
      </c>
      <c r="F5" s="409">
        <f>(ROUND('COST Calculations'!F5,-2)/1000000)</f>
        <v>0</v>
      </c>
      <c r="G5" s="409">
        <f>(ROUND('COST Calculations'!G5,-2)/1000000)</f>
        <v>0</v>
      </c>
      <c r="H5" s="409">
        <f>(ROUND('COST Calculations'!H5,-2)/1000000)</f>
        <v>0</v>
      </c>
      <c r="I5" s="409">
        <f>(ROUND('COST Calculations'!I5,-2)/1000000)</f>
        <v>0</v>
      </c>
      <c r="J5" s="409" t="e">
        <f>SUM(B5:I5)</f>
        <v>#REF!</v>
      </c>
      <c r="K5" s="410" t="e">
        <f>J5/$J$23</f>
        <v>#REF!</v>
      </c>
    </row>
    <row r="6" spans="1:11" ht="25.8">
      <c r="A6" s="411" t="s">
        <v>137</v>
      </c>
      <c r="B6" s="409" t="e">
        <f>ROUND(#REF!,-2)/1000000</f>
        <v>#REF!</v>
      </c>
      <c r="C6" s="409" t="e">
        <f>ROUND(#REF!,-2)/1000000</f>
        <v>#REF!</v>
      </c>
      <c r="D6" s="409" t="e">
        <f>ROUND(#REF!,-2)/1000000</f>
        <v>#REF!</v>
      </c>
      <c r="E6" s="409">
        <f>(ROUND('COST Calculations'!E6,-2)/1000000)</f>
        <v>0</v>
      </c>
      <c r="F6" s="409">
        <f>(ROUND('COST Calculations'!F6,-2)/1000000)</f>
        <v>0</v>
      </c>
      <c r="G6" s="409">
        <f>(ROUND('COST Calculations'!G6,-2)/1000000)</f>
        <v>0</v>
      </c>
      <c r="H6" s="409">
        <f>(ROUND('COST Calculations'!H6,-2)/1000000)</f>
        <v>0</v>
      </c>
      <c r="I6" s="409">
        <f>(ROUND('COST Calculations'!I6,-2)/1000000)</f>
        <v>0</v>
      </c>
      <c r="J6" s="409" t="e">
        <f t="shared" ref="J6:J23" si="0">SUM(B6:I6)</f>
        <v>#REF!</v>
      </c>
      <c r="K6" s="410" t="e">
        <f t="shared" ref="K6:K22" si="1">J6/$J$23</f>
        <v>#REF!</v>
      </c>
    </row>
    <row r="7" spans="1:11">
      <c r="A7" s="412" t="s">
        <v>141</v>
      </c>
      <c r="B7" s="409"/>
      <c r="C7" s="409"/>
      <c r="D7" s="409"/>
      <c r="E7" s="402"/>
      <c r="F7" s="409">
        <f>(ROUND('COST Calculations'!F8,-2)/1000000)</f>
        <v>0</v>
      </c>
      <c r="G7" s="409">
        <f>(ROUND('COST Calculations'!G8,-2)/1000000)</f>
        <v>0</v>
      </c>
      <c r="H7" s="409">
        <f>(ROUND('COST Calculations'!H8,-2)/1000000)</f>
        <v>0</v>
      </c>
      <c r="I7" s="409">
        <f>(ROUND('COST Calculations'!I8,-2)/1000000)</f>
        <v>0</v>
      </c>
      <c r="J7" s="409">
        <f t="shared" si="0"/>
        <v>0</v>
      </c>
      <c r="K7" s="410" t="e">
        <f t="shared" si="1"/>
        <v>#REF!</v>
      </c>
    </row>
    <row r="8" spans="1:11">
      <c r="A8" s="413" t="s">
        <v>142</v>
      </c>
      <c r="B8" s="409" t="e">
        <f>ROUND(#REF!,-2)/1000000</f>
        <v>#REF!</v>
      </c>
      <c r="C8" s="409" t="e">
        <f>ROUND(#REF!,-2)/1000000</f>
        <v>#REF!</v>
      </c>
      <c r="D8" s="409" t="e">
        <f>ROUND(#REF!,-2)/1000000</f>
        <v>#REF!</v>
      </c>
      <c r="E8" s="409">
        <f>(ROUND('COST Calculations'!E8,-2)/1000000)</f>
        <v>0</v>
      </c>
      <c r="F8" s="409">
        <f>(ROUND('COST Calculations'!F8,-2)/1000000)</f>
        <v>0</v>
      </c>
      <c r="G8" s="409">
        <f>(ROUND('COST Calculations'!G8,-2)/1000000)</f>
        <v>0</v>
      </c>
      <c r="H8" s="409">
        <f>(ROUND('COST Calculations'!H8,-2)/1000000)</f>
        <v>0</v>
      </c>
      <c r="I8" s="409">
        <f>(ROUND('COST Calculations'!I8,-2)/1000000)</f>
        <v>0</v>
      </c>
      <c r="J8" s="409" t="e">
        <f t="shared" si="0"/>
        <v>#REF!</v>
      </c>
      <c r="K8" s="410" t="e">
        <f t="shared" si="1"/>
        <v>#REF!</v>
      </c>
    </row>
    <row r="9" spans="1:11">
      <c r="A9" s="413" t="s">
        <v>144</v>
      </c>
      <c r="B9" s="409" t="e">
        <f>ROUND(#REF!,-2)/1000000</f>
        <v>#REF!</v>
      </c>
      <c r="C9" s="409" t="e">
        <f>ROUND(#REF!,-2)/1000000</f>
        <v>#REF!</v>
      </c>
      <c r="D9" s="409" t="e">
        <f>ROUND(#REF!,-2)/1000000</f>
        <v>#REF!</v>
      </c>
      <c r="E9" s="409">
        <f>(ROUND('COST Calculations'!E9,-2)/1000000)</f>
        <v>0</v>
      </c>
      <c r="F9" s="409">
        <f>(ROUND('COST Calculations'!F9,-2)/1000000)</f>
        <v>0</v>
      </c>
      <c r="G9" s="409">
        <f>(ROUND('COST Calculations'!G9,-2)/1000000)</f>
        <v>0</v>
      </c>
      <c r="H9" s="409">
        <f>(ROUND('COST Calculations'!H9,-2)/1000000)</f>
        <v>0</v>
      </c>
      <c r="I9" s="409">
        <f>(ROUND('COST Calculations'!I9,-2)/1000000)</f>
        <v>0</v>
      </c>
      <c r="J9" s="409" t="e">
        <f t="shared" si="0"/>
        <v>#REF!</v>
      </c>
      <c r="K9" s="410" t="e">
        <f t="shared" si="1"/>
        <v>#REF!</v>
      </c>
    </row>
    <row r="10" spans="1:11">
      <c r="A10" s="408" t="s">
        <v>145</v>
      </c>
      <c r="B10" s="409" t="e">
        <f>ROUND(#REF!,-2)/1000000</f>
        <v>#REF!</v>
      </c>
      <c r="C10" s="409" t="e">
        <f>ROUND(#REF!,-2)/1000000</f>
        <v>#REF!</v>
      </c>
      <c r="D10" s="409" t="e">
        <f>ROUND(#REF!,-2)/1000000</f>
        <v>#REF!</v>
      </c>
      <c r="E10" s="409">
        <f>(ROUND('COST Calculations'!E10,-2)/1000000)</f>
        <v>0</v>
      </c>
      <c r="F10" s="409">
        <f>(ROUND('COST Calculations'!F10,-2)/1000000)</f>
        <v>0</v>
      </c>
      <c r="G10" s="409">
        <f>(ROUND('COST Calculations'!G10,-2)/1000000)</f>
        <v>0</v>
      </c>
      <c r="H10" s="409">
        <f>(ROUND('COST Calculations'!H10,-2)/1000000)</f>
        <v>0</v>
      </c>
      <c r="I10" s="409">
        <f>(ROUND('COST Calculations'!I10,-2)/1000000)</f>
        <v>0</v>
      </c>
      <c r="J10" s="409" t="e">
        <f t="shared" si="0"/>
        <v>#REF!</v>
      </c>
      <c r="K10" s="410" t="e">
        <f t="shared" si="1"/>
        <v>#REF!</v>
      </c>
    </row>
    <row r="11" spans="1:11">
      <c r="A11" s="408" t="s">
        <v>147</v>
      </c>
      <c r="B11" s="409" t="e">
        <f>ROUND(#REF!,-2)/1000000</f>
        <v>#REF!</v>
      </c>
      <c r="C11" s="409" t="e">
        <f>ROUND(#REF!,-2)/1000000</f>
        <v>#REF!</v>
      </c>
      <c r="D11" s="409" t="e">
        <f>ROUND(#REF!,-2)/1000000</f>
        <v>#REF!</v>
      </c>
      <c r="E11" s="409">
        <f>(ROUND('COST Calculations'!E11,-2)/1000000)</f>
        <v>0</v>
      </c>
      <c r="F11" s="409">
        <f>(ROUND('COST Calculations'!F11,-2)/1000000)</f>
        <v>0</v>
      </c>
      <c r="G11" s="409">
        <f>(ROUND('COST Calculations'!G11,-2)/1000000)</f>
        <v>0</v>
      </c>
      <c r="H11" s="409">
        <f>(ROUND('COST Calculations'!H11,-2)/1000000)</f>
        <v>0</v>
      </c>
      <c r="I11" s="409">
        <f>(ROUND('COST Calculations'!I11,-2)/1000000)</f>
        <v>0</v>
      </c>
      <c r="J11" s="409" t="e">
        <f t="shared" si="0"/>
        <v>#REF!</v>
      </c>
      <c r="K11" s="410" t="e">
        <f t="shared" si="1"/>
        <v>#REF!</v>
      </c>
    </row>
    <row r="12" spans="1:11" ht="15.9" thickBot="1">
      <c r="A12" s="399" t="s">
        <v>302</v>
      </c>
      <c r="B12" s="414" t="e">
        <f>SUM(B5:B11)</f>
        <v>#REF!</v>
      </c>
      <c r="C12" s="414" t="e">
        <f t="shared" ref="C12:D12" si="2">SUM(C5:C11)</f>
        <v>#REF!</v>
      </c>
      <c r="D12" s="414" t="e">
        <f t="shared" si="2"/>
        <v>#REF!</v>
      </c>
      <c r="E12" s="414">
        <f t="shared" ref="E12" si="3">SUM(E5:E11)</f>
        <v>0</v>
      </c>
      <c r="F12" s="414">
        <f t="shared" ref="F12" si="4">SUM(F5:F11)</f>
        <v>0</v>
      </c>
      <c r="G12" s="414">
        <f t="shared" ref="G12" si="5">SUM(G5:G11)</f>
        <v>0</v>
      </c>
      <c r="H12" s="414">
        <f t="shared" ref="H12" si="6">SUM(H5:H11)</f>
        <v>0</v>
      </c>
      <c r="I12" s="414">
        <f t="shared" ref="I12" si="7">SUM(I5:I11)</f>
        <v>0</v>
      </c>
      <c r="J12" s="414" t="e">
        <f t="shared" si="0"/>
        <v>#REF!</v>
      </c>
      <c r="K12" s="415" t="e">
        <f t="shared" si="1"/>
        <v>#REF!</v>
      </c>
    </row>
    <row r="13" spans="1:11">
      <c r="A13" s="224" t="s">
        <v>303</v>
      </c>
      <c r="B13" s="114"/>
      <c r="C13" s="114"/>
      <c r="D13" s="114"/>
      <c r="E13" s="226"/>
      <c r="F13" s="226"/>
      <c r="G13" s="226"/>
      <c r="H13" s="226"/>
      <c r="I13" s="226"/>
      <c r="J13" s="226"/>
      <c r="K13" s="225"/>
    </row>
    <row r="14" spans="1:11">
      <c r="A14" s="397" t="s">
        <v>149</v>
      </c>
      <c r="B14" s="409" t="e">
        <f>(ROUND(SUM(#REF!),-2)/1000000)</f>
        <v>#REF!</v>
      </c>
      <c r="C14" s="409" t="e">
        <f>(ROUND(SUM(#REF!),-2)/1000000)</f>
        <v>#REF!</v>
      </c>
      <c r="D14" s="409" t="e">
        <f>(ROUND(SUM(#REF!),-2)/1000000)</f>
        <v>#REF!</v>
      </c>
      <c r="E14" s="409">
        <f>(ROUND(SUM('COST Calculations'!E16:E16),-2)/1000000)</f>
        <v>0</v>
      </c>
      <c r="F14" s="409">
        <f>(ROUND(SUM('COST Calculations'!F16:F16),-2)/1000000)</f>
        <v>0</v>
      </c>
      <c r="G14" s="409">
        <f>(ROUND(SUM('COST Calculations'!G16:G16),-2)/1000000)</f>
        <v>0</v>
      </c>
      <c r="H14" s="409">
        <f>(ROUND(SUM('COST Calculations'!H16:H16),-2)/1000000)</f>
        <v>0</v>
      </c>
      <c r="I14" s="409">
        <f>(ROUND(SUM('COST Calculations'!I16:I16),-2)/1000000)</f>
        <v>0</v>
      </c>
      <c r="J14" s="409" t="e">
        <f t="shared" si="0"/>
        <v>#REF!</v>
      </c>
      <c r="K14" s="410" t="e">
        <f t="shared" si="1"/>
        <v>#REF!</v>
      </c>
    </row>
    <row r="15" spans="1:11">
      <c r="A15" s="397" t="s">
        <v>151</v>
      </c>
      <c r="B15" s="409" t="e">
        <f>(ROUND(SUM(#REF!),-2)/1000000)</f>
        <v>#REF!</v>
      </c>
      <c r="C15" s="409" t="e">
        <f>(ROUND(SUM(#REF!),-2)/1000000)</f>
        <v>#REF!</v>
      </c>
      <c r="D15" s="409" t="e">
        <f>(ROUND(SUM(#REF!),-2)/1000000)</f>
        <v>#REF!</v>
      </c>
      <c r="E15" s="409">
        <f>(ROUND(SUM('COST Calculations'!E19:E19),-2)/1000000)</f>
        <v>0</v>
      </c>
      <c r="F15" s="409">
        <f>(ROUND(SUM('COST Calculations'!F19:F19),-2)/1000000)</f>
        <v>0</v>
      </c>
      <c r="G15" s="409">
        <f>(ROUND(SUM('COST Calculations'!G19:G19),-2)/1000000)</f>
        <v>0</v>
      </c>
      <c r="H15" s="409">
        <f>(ROUND(SUM('COST Calculations'!H19:H19),-2)/1000000)</f>
        <v>0</v>
      </c>
      <c r="I15" s="409">
        <f>(ROUND(SUM('COST Calculations'!I19:I19),-2)/1000000)</f>
        <v>0</v>
      </c>
      <c r="J15" s="409" t="e">
        <f t="shared" si="0"/>
        <v>#REF!</v>
      </c>
      <c r="K15" s="410" t="e">
        <f t="shared" si="1"/>
        <v>#REF!</v>
      </c>
    </row>
    <row r="16" spans="1:11">
      <c r="A16" s="397" t="s">
        <v>304</v>
      </c>
      <c r="B16" s="409" t="e">
        <f>(ROUND(SUM(#REF!),-2)/1000000)</f>
        <v>#REF!</v>
      </c>
      <c r="C16" s="409" t="e">
        <f>(ROUND(SUM(#REF!),-2)/1000000)</f>
        <v>#REF!</v>
      </c>
      <c r="D16" s="409" t="e">
        <f>(ROUND(SUM(#REF!),-2)/1000000)</f>
        <v>#REF!</v>
      </c>
      <c r="E16" s="409">
        <f>(ROUND(SUM('COST Calculations'!E21:E22),-2)/1000000)</f>
        <v>0</v>
      </c>
      <c r="F16" s="409">
        <f>(ROUND(SUM('COST Calculations'!F21:F22),-2)/1000000)</f>
        <v>0</v>
      </c>
      <c r="G16" s="409">
        <f>(ROUND(SUM('COST Calculations'!G21:G22),-2)/1000000)</f>
        <v>0</v>
      </c>
      <c r="H16" s="409">
        <f>(ROUND(SUM('COST Calculations'!H21:H22),-2)/1000000)</f>
        <v>0</v>
      </c>
      <c r="I16" s="409">
        <f>(ROUND(SUM('COST Calculations'!I21:I22),-2)/1000000)</f>
        <v>0</v>
      </c>
      <c r="J16" s="409" t="e">
        <f t="shared" si="0"/>
        <v>#REF!</v>
      </c>
      <c r="K16" s="410" t="e">
        <f t="shared" si="1"/>
        <v>#REF!</v>
      </c>
    </row>
    <row r="17" spans="1:11">
      <c r="A17" s="397" t="s">
        <v>305</v>
      </c>
      <c r="B17" s="409" t="e">
        <f>(ROUND(SUM(#REF!),-2)/1000000)</f>
        <v>#REF!</v>
      </c>
      <c r="C17" s="409" t="e">
        <f>(ROUND(SUM(#REF!),-2)/1000000)</f>
        <v>#REF!</v>
      </c>
      <c r="D17" s="409" t="e">
        <f>(ROUND(SUM(#REF!),-2)/1000000)</f>
        <v>#REF!</v>
      </c>
      <c r="E17" s="409">
        <f>(ROUND(SUM('COST Calculations'!E24:E25),-2)/1000000)</f>
        <v>0</v>
      </c>
      <c r="F17" s="409">
        <f>(ROUND(SUM('COST Calculations'!F24:F25),-2)/1000000)</f>
        <v>0</v>
      </c>
      <c r="G17" s="409">
        <f>(ROUND(SUM('COST Calculations'!G24:G25),-2)/1000000)</f>
        <v>0</v>
      </c>
      <c r="H17" s="409">
        <f>(ROUND(SUM('COST Calculations'!H24:H25),-2)/1000000)</f>
        <v>0</v>
      </c>
      <c r="I17" s="409">
        <f>(ROUND(SUM('COST Calculations'!I24:I25),-2)/1000000)</f>
        <v>0</v>
      </c>
      <c r="J17" s="409" t="e">
        <f t="shared" si="0"/>
        <v>#REF!</v>
      </c>
      <c r="K17" s="410" t="e">
        <f t="shared" si="1"/>
        <v>#REF!</v>
      </c>
    </row>
    <row r="18" spans="1:11">
      <c r="A18" s="397" t="s">
        <v>306</v>
      </c>
      <c r="B18" s="409" t="e">
        <f>(ROUND(SUM(#REF!),-2)/1000000)</f>
        <v>#REF!</v>
      </c>
      <c r="C18" s="409" t="e">
        <f>(ROUND(SUM(#REF!),-2)/1000000)</f>
        <v>#REF!</v>
      </c>
      <c r="D18" s="409" t="e">
        <f>(ROUND(SUM(#REF!),-2)/1000000)</f>
        <v>#REF!</v>
      </c>
      <c r="E18" s="409">
        <f>(ROUND(SUM('COST Calculations'!E29:E30),-2)/1000000)</f>
        <v>0</v>
      </c>
      <c r="F18" s="409">
        <f>(ROUND(SUM('COST Calculations'!F29:F30),-2)/1000000)</f>
        <v>0</v>
      </c>
      <c r="G18" s="409">
        <f>(ROUND(SUM('COST Calculations'!G29:G30),-2)/1000000)</f>
        <v>0</v>
      </c>
      <c r="H18" s="409">
        <f>(ROUND(SUM('COST Calculations'!H29:H30),-2)/1000000)</f>
        <v>0</v>
      </c>
      <c r="I18" s="409">
        <f>(ROUND(SUM('COST Calculations'!I29:I30),-2)/1000000)</f>
        <v>0</v>
      </c>
      <c r="J18" s="409" t="e">
        <f t="shared" si="0"/>
        <v>#REF!</v>
      </c>
      <c r="K18" s="410" t="e">
        <f t="shared" si="1"/>
        <v>#REF!</v>
      </c>
    </row>
    <row r="19" spans="1:11">
      <c r="A19" s="397" t="s">
        <v>307</v>
      </c>
      <c r="B19" s="409" t="e">
        <f>(ROUND(SUM(#REF!),-2)/1000000)</f>
        <v>#REF!</v>
      </c>
      <c r="C19" s="409" t="e">
        <f>(ROUND(SUM(#REF!),-2)/1000000)</f>
        <v>#REF!</v>
      </c>
      <c r="D19" s="409" t="e">
        <f>(ROUND(SUM(#REF!),-2)/1000000)</f>
        <v>#REF!</v>
      </c>
      <c r="E19" s="409">
        <f>(ROUND(SUM('COST Calculations'!E33:E34),-2)/1000000)</f>
        <v>0</v>
      </c>
      <c r="F19" s="409">
        <f>(ROUND(SUM('COST Calculations'!F33:F34),-2)/1000000)</f>
        <v>0</v>
      </c>
      <c r="G19" s="409">
        <f>(ROUND(SUM('COST Calculations'!G33:G34),-2)/1000000)</f>
        <v>0</v>
      </c>
      <c r="H19" s="409">
        <f>(ROUND(SUM('COST Calculations'!H33:H34),-2)/1000000)</f>
        <v>0</v>
      </c>
      <c r="I19" s="409">
        <f>(ROUND(SUM('COST Calculations'!I33:I34),-2)/1000000)</f>
        <v>0</v>
      </c>
      <c r="J19" s="409" t="e">
        <f t="shared" si="0"/>
        <v>#REF!</v>
      </c>
      <c r="K19" s="410" t="e">
        <f t="shared" si="1"/>
        <v>#REF!</v>
      </c>
    </row>
    <row r="20" spans="1:11">
      <c r="A20" s="397" t="s">
        <v>308</v>
      </c>
      <c r="B20" s="409" t="e">
        <f>(ROUND(#REF!,-2)/1000000)</f>
        <v>#REF!</v>
      </c>
      <c r="C20" s="409" t="e">
        <f>(ROUND(#REF!,-2)/1000000)</f>
        <v>#REF!</v>
      </c>
      <c r="D20" s="409" t="e">
        <f>(ROUND(#REF!,-2)/1000000)</f>
        <v>#REF!</v>
      </c>
      <c r="E20" s="409">
        <f>(ROUND('COST Calculations'!E51,-2)/1000000)</f>
        <v>0</v>
      </c>
      <c r="F20" s="409">
        <f>(ROUND('COST Calculations'!F51,-2)/1000000)</f>
        <v>0</v>
      </c>
      <c r="G20" s="409">
        <f>(ROUND('COST Calculations'!G51,-2)/1000000)</f>
        <v>0</v>
      </c>
      <c r="H20" s="409">
        <f>(ROUND('COST Calculations'!H51,-2)/1000000)</f>
        <v>0</v>
      </c>
      <c r="I20" s="409">
        <f>(ROUND('COST Calculations'!I51,-2)/1000000)</f>
        <v>0</v>
      </c>
      <c r="J20" s="409" t="e">
        <f t="shared" si="0"/>
        <v>#REF!</v>
      </c>
      <c r="K20" s="410" t="e">
        <f t="shared" si="1"/>
        <v>#REF!</v>
      </c>
    </row>
    <row r="21" spans="1:11">
      <c r="A21" s="397" t="s">
        <v>309</v>
      </c>
      <c r="B21" s="409" t="e">
        <f>(ROUND(#REF!,-2)/1000000)</f>
        <v>#REF!</v>
      </c>
      <c r="C21" s="409" t="e">
        <f>(ROUND(#REF!,-2)/1000000)</f>
        <v>#REF!</v>
      </c>
      <c r="D21" s="409" t="e">
        <f>(ROUND(#REF!,-2)/1000000)</f>
        <v>#REF!</v>
      </c>
      <c r="E21" s="409">
        <f>(ROUND('COST Calculations'!E55,-2)/1000000)</f>
        <v>0</v>
      </c>
      <c r="F21" s="409">
        <f>(ROUND('COST Calculations'!F55,-2)/1000000)</f>
        <v>0</v>
      </c>
      <c r="G21" s="409">
        <f>(ROUND('COST Calculations'!G55,-2)/1000000)</f>
        <v>0</v>
      </c>
      <c r="H21" s="409">
        <f>(ROUND('COST Calculations'!H55,-2)/1000000)</f>
        <v>0</v>
      </c>
      <c r="I21" s="409">
        <f>(ROUND('COST Calculations'!I55,-2)/1000000)</f>
        <v>0</v>
      </c>
      <c r="J21" s="409" t="e">
        <f t="shared" si="0"/>
        <v>#REF!</v>
      </c>
      <c r="K21" s="410" t="e">
        <f t="shared" si="1"/>
        <v>#REF!</v>
      </c>
    </row>
    <row r="22" spans="1:11">
      <c r="A22" s="416" t="s">
        <v>310</v>
      </c>
      <c r="B22" s="417" t="e">
        <f>SUM(B14:B21)</f>
        <v>#REF!</v>
      </c>
      <c r="C22" s="417" t="e">
        <f t="shared" ref="C22:D22" si="8">SUM(C14:C21)</f>
        <v>#REF!</v>
      </c>
      <c r="D22" s="417" t="e">
        <f t="shared" si="8"/>
        <v>#REF!</v>
      </c>
      <c r="E22" s="417">
        <f t="shared" ref="E22" si="9">SUM(E14:E21)</f>
        <v>0</v>
      </c>
      <c r="F22" s="417">
        <f t="shared" ref="F22" si="10">SUM(F14:F21)</f>
        <v>0</v>
      </c>
      <c r="G22" s="417">
        <f t="shared" ref="G22" si="11">SUM(G14:G21)</f>
        <v>0</v>
      </c>
      <c r="H22" s="417">
        <f t="shared" ref="H22" si="12">SUM(H14:H21)</f>
        <v>0</v>
      </c>
      <c r="I22" s="417">
        <f t="shared" ref="I22" si="13">SUM(I14:I21)</f>
        <v>0</v>
      </c>
      <c r="J22" s="417" t="e">
        <f t="shared" si="0"/>
        <v>#REF!</v>
      </c>
      <c r="K22" s="410" t="e">
        <f t="shared" si="1"/>
        <v>#REF!</v>
      </c>
    </row>
    <row r="23" spans="1:11" ht="15.9" thickBot="1">
      <c r="A23" s="418" t="s">
        <v>311</v>
      </c>
      <c r="B23" s="419" t="e">
        <f>B22+B12</f>
        <v>#REF!</v>
      </c>
      <c r="C23" s="419" t="e">
        <f t="shared" ref="C23:D23" si="14">C22+C12</f>
        <v>#REF!</v>
      </c>
      <c r="D23" s="419" t="e">
        <f t="shared" si="14"/>
        <v>#REF!</v>
      </c>
      <c r="E23" s="419">
        <f t="shared" ref="E23" si="15">E22+E12</f>
        <v>0</v>
      </c>
      <c r="F23" s="419">
        <f t="shared" ref="F23" si="16">F22+F12</f>
        <v>0</v>
      </c>
      <c r="G23" s="419">
        <f t="shared" ref="G23" si="17">G22+G12</f>
        <v>0</v>
      </c>
      <c r="H23" s="419">
        <f t="shared" ref="H23" si="18">H22+H12</f>
        <v>0</v>
      </c>
      <c r="I23" s="419">
        <f t="shared" ref="I23" si="19">I22+I12</f>
        <v>0</v>
      </c>
      <c r="J23" s="419" t="e">
        <f t="shared" si="0"/>
        <v>#REF!</v>
      </c>
      <c r="K23" s="420"/>
    </row>
  </sheetData>
  <mergeCells count="1">
    <mergeCell ref="B2:K2"/>
  </mergeCells>
  <pageMargins left="0.75" right="0.75" top="1" bottom="1" header="0.5" footer="0.5"/>
  <pageSetup paperSize="9" orientation="portrait" horizontalDpi="4294967292" verticalDpi="4294967292"/>
  <headerFooter>
    <oddHeader>&amp;C&amp;"Calibri"&amp;12&amp;K008000 UNCLASSIFIED&amp;1#_x000D_</oddHeader>
  </headerFooter>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K89"/>
  <sheetViews>
    <sheetView zoomScale="125" zoomScaleNormal="125" zoomScalePageLayoutView="125" workbookViewId="0">
      <selection activeCell="A18" sqref="A18"/>
    </sheetView>
  </sheetViews>
  <sheetFormatPr defaultColWidth="11" defaultRowHeight="15.6"/>
  <cols>
    <col min="1" max="1" width="43.34765625" customWidth="1"/>
    <col min="2" max="7" width="0" hidden="1" customWidth="1"/>
    <col min="8" max="8" width="14.09765625" bestFit="1" customWidth="1"/>
    <col min="9" max="9" width="8.59765625" style="2" customWidth="1"/>
    <col min="10" max="10" width="9" style="2" customWidth="1"/>
  </cols>
  <sheetData>
    <row r="1" spans="1:11">
      <c r="A1" s="135" t="s">
        <v>312</v>
      </c>
      <c r="B1" s="136"/>
      <c r="C1" s="137" t="s">
        <v>313</v>
      </c>
      <c r="D1" s="137"/>
      <c r="E1" s="137"/>
      <c r="F1" s="137"/>
      <c r="G1" s="137"/>
      <c r="H1" s="138"/>
      <c r="I1" s="139"/>
      <c r="J1" s="139"/>
    </row>
    <row r="2" spans="1:11">
      <c r="A2" s="421" t="s">
        <v>314</v>
      </c>
      <c r="B2" s="421" t="s">
        <v>291</v>
      </c>
      <c r="C2" s="421" t="s">
        <v>292</v>
      </c>
      <c r="D2" s="421" t="s">
        <v>293</v>
      </c>
      <c r="E2" s="421" t="s">
        <v>294</v>
      </c>
      <c r="F2" s="421" t="s">
        <v>295</v>
      </c>
      <c r="G2" s="421" t="s">
        <v>231</v>
      </c>
      <c r="H2" s="840" t="s">
        <v>315</v>
      </c>
      <c r="I2" s="831" t="s">
        <v>316</v>
      </c>
      <c r="J2" s="833" t="s">
        <v>317</v>
      </c>
    </row>
    <row r="3" spans="1:11">
      <c r="A3" s="422" t="s">
        <v>179</v>
      </c>
      <c r="B3" s="423"/>
      <c r="C3" s="423"/>
      <c r="D3" s="423"/>
      <c r="E3" s="423"/>
      <c r="F3" s="423"/>
      <c r="G3" s="423"/>
      <c r="H3" s="841"/>
      <c r="I3" s="832"/>
      <c r="J3" s="833"/>
    </row>
    <row r="4" spans="1:11">
      <c r="A4" s="424" t="s">
        <v>301</v>
      </c>
      <c r="B4" s="425"/>
      <c r="C4" s="425"/>
      <c r="D4" s="425"/>
      <c r="E4" s="425"/>
      <c r="F4" s="425"/>
      <c r="G4" s="425"/>
      <c r="H4" s="425" t="e">
        <f>#REF!</f>
        <v>#REF!</v>
      </c>
      <c r="I4" s="426" t="e">
        <f>H4/1000000</f>
        <v>#REF!</v>
      </c>
      <c r="J4" s="427" t="e">
        <f>H4/$H$14</f>
        <v>#REF!</v>
      </c>
    </row>
    <row r="5" spans="1:11" ht="28.5">
      <c r="A5" s="428" t="s">
        <v>137</v>
      </c>
      <c r="B5" s="425"/>
      <c r="C5" s="425"/>
      <c r="D5" s="425"/>
      <c r="E5" s="425"/>
      <c r="F5" s="425"/>
      <c r="G5" s="425"/>
      <c r="H5" s="425" t="e">
        <f>#REF!</f>
        <v>#REF!</v>
      </c>
      <c r="I5" s="426" t="e">
        <f>H5/1000000</f>
        <v>#REF!</v>
      </c>
      <c r="J5" s="427" t="e">
        <f>H5/$H$14</f>
        <v>#REF!</v>
      </c>
    </row>
    <row r="6" spans="1:11">
      <c r="A6" s="429" t="s">
        <v>180</v>
      </c>
      <c r="B6" s="425"/>
      <c r="C6" s="425"/>
      <c r="D6" s="425"/>
      <c r="E6" s="425"/>
      <c r="F6" s="425"/>
      <c r="G6" s="425"/>
      <c r="H6" s="425"/>
      <c r="I6" s="430"/>
      <c r="J6" s="427"/>
    </row>
    <row r="7" spans="1:11">
      <c r="A7" s="431" t="s">
        <v>142</v>
      </c>
      <c r="B7" s="425"/>
      <c r="C7" s="425"/>
      <c r="D7" s="425"/>
      <c r="E7" s="425"/>
      <c r="F7" s="425"/>
      <c r="G7" s="425"/>
      <c r="H7" s="425" t="e">
        <f>#REF!</f>
        <v>#REF!</v>
      </c>
      <c r="I7" s="426" t="e">
        <f t="shared" ref="I7:I14" si="0">H7/1000000</f>
        <v>#REF!</v>
      </c>
      <c r="J7" s="427" t="e">
        <f t="shared" ref="J7:J14" si="1">H7/$H$14</f>
        <v>#REF!</v>
      </c>
    </row>
    <row r="8" spans="1:11">
      <c r="A8" s="431" t="s">
        <v>144</v>
      </c>
      <c r="B8" s="425"/>
      <c r="C8" s="425"/>
      <c r="D8" s="425"/>
      <c r="E8" s="425"/>
      <c r="F8" s="425"/>
      <c r="G8" s="425"/>
      <c r="H8" s="425" t="e">
        <f>#REF!</f>
        <v>#REF!</v>
      </c>
      <c r="I8" s="426" t="e">
        <f t="shared" si="0"/>
        <v>#REF!</v>
      </c>
      <c r="J8" s="427" t="e">
        <f t="shared" si="1"/>
        <v>#REF!</v>
      </c>
    </row>
    <row r="9" spans="1:11">
      <c r="A9" s="432" t="s">
        <v>145</v>
      </c>
      <c r="B9" s="425"/>
      <c r="C9" s="425"/>
      <c r="D9" s="425"/>
      <c r="E9" s="425"/>
      <c r="F9" s="425"/>
      <c r="G9" s="425"/>
      <c r="H9" s="425" t="e">
        <f>#REF!</f>
        <v>#REF!</v>
      </c>
      <c r="I9" s="426" t="e">
        <f t="shared" si="0"/>
        <v>#REF!</v>
      </c>
      <c r="J9" s="427" t="e">
        <f t="shared" si="1"/>
        <v>#REF!</v>
      </c>
    </row>
    <row r="10" spans="1:11">
      <c r="A10" s="424" t="s">
        <v>147</v>
      </c>
      <c r="B10" s="425"/>
      <c r="C10" s="425"/>
      <c r="D10" s="425"/>
      <c r="E10" s="425"/>
      <c r="F10" s="425"/>
      <c r="G10" s="425"/>
      <c r="H10" s="425" t="e">
        <f>#REF!</f>
        <v>#REF!</v>
      </c>
      <c r="I10" s="426" t="e">
        <f t="shared" si="0"/>
        <v>#REF!</v>
      </c>
      <c r="J10" s="427" t="e">
        <f t="shared" si="1"/>
        <v>#REF!</v>
      </c>
    </row>
    <row r="11" spans="1:11">
      <c r="A11" s="433" t="s">
        <v>318</v>
      </c>
      <c r="B11" s="434"/>
      <c r="C11" s="434"/>
      <c r="D11" s="434"/>
      <c r="E11" s="434"/>
      <c r="F11" s="434"/>
      <c r="G11" s="434"/>
      <c r="H11" s="435" t="e">
        <f>#REF!</f>
        <v>#REF!</v>
      </c>
      <c r="I11" s="436" t="e">
        <f t="shared" si="0"/>
        <v>#REF!</v>
      </c>
      <c r="J11" s="437" t="e">
        <f t="shared" si="1"/>
        <v>#REF!</v>
      </c>
    </row>
    <row r="12" spans="1:11">
      <c r="A12" s="438" t="s">
        <v>319</v>
      </c>
      <c r="B12" s="439"/>
      <c r="C12" s="439"/>
      <c r="D12" s="439"/>
      <c r="E12" s="439"/>
      <c r="F12" s="439"/>
      <c r="G12" s="439"/>
      <c r="H12" s="440" t="e">
        <f>#REF!</f>
        <v>#REF!</v>
      </c>
      <c r="I12" s="441" t="e">
        <f t="shared" si="0"/>
        <v>#REF!</v>
      </c>
      <c r="J12" s="442" t="e">
        <f t="shared" si="1"/>
        <v>#REF!</v>
      </c>
    </row>
    <row r="13" spans="1:11">
      <c r="A13" s="443" t="s">
        <v>320</v>
      </c>
      <c r="B13" s="443"/>
      <c r="C13" s="443"/>
      <c r="D13" s="443"/>
      <c r="E13" s="443"/>
      <c r="F13" s="443"/>
      <c r="G13" s="443"/>
      <c r="H13" s="444" t="e">
        <f>#REF!</f>
        <v>#REF!</v>
      </c>
      <c r="I13" s="445" t="e">
        <f t="shared" si="0"/>
        <v>#REF!</v>
      </c>
      <c r="J13" s="446" t="e">
        <f t="shared" si="1"/>
        <v>#REF!</v>
      </c>
    </row>
    <row r="14" spans="1:11">
      <c r="A14" s="421" t="s">
        <v>321</v>
      </c>
      <c r="B14" s="447"/>
      <c r="C14" s="447"/>
      <c r="D14" s="447"/>
      <c r="E14" s="447"/>
      <c r="F14" s="447"/>
      <c r="G14" s="447"/>
      <c r="H14" s="448" t="e">
        <f>#REF!</f>
        <v>#REF!</v>
      </c>
      <c r="I14" s="449" t="e">
        <f t="shared" si="0"/>
        <v>#REF!</v>
      </c>
      <c r="J14" s="450" t="e">
        <f t="shared" si="1"/>
        <v>#REF!</v>
      </c>
    </row>
    <row r="15" spans="1:11">
      <c r="A15" s="451"/>
      <c r="B15" s="425"/>
      <c r="C15" s="425"/>
      <c r="D15" s="425"/>
      <c r="E15" s="425"/>
      <c r="F15" s="425"/>
      <c r="G15" s="425"/>
      <c r="H15" s="425"/>
      <c r="I15" s="139"/>
      <c r="J15" s="139"/>
    </row>
    <row r="16" spans="1:11">
      <c r="A16" s="136"/>
      <c r="B16" s="136"/>
      <c r="C16" s="136"/>
      <c r="D16" s="136"/>
      <c r="E16" s="136"/>
      <c r="F16" s="136"/>
      <c r="G16" s="136"/>
      <c r="H16" s="136"/>
      <c r="I16" s="139"/>
      <c r="J16" s="139"/>
    </row>
    <row r="17" spans="1:10">
      <c r="A17" s="135" t="s">
        <v>322</v>
      </c>
      <c r="B17" s="136"/>
      <c r="C17" s="136"/>
      <c r="D17" s="136"/>
      <c r="E17" s="136"/>
      <c r="F17" s="136"/>
      <c r="G17" s="136"/>
      <c r="H17" s="136"/>
      <c r="I17" s="139"/>
      <c r="J17" s="139"/>
    </row>
    <row r="18" spans="1:10">
      <c r="A18" s="421" t="s">
        <v>314</v>
      </c>
      <c r="B18" s="421" t="s">
        <v>291</v>
      </c>
      <c r="C18" s="421" t="s">
        <v>292</v>
      </c>
      <c r="D18" s="421" t="s">
        <v>293</v>
      </c>
      <c r="E18" s="421" t="s">
        <v>294</v>
      </c>
      <c r="F18" s="421" t="s">
        <v>295</v>
      </c>
      <c r="G18" s="421" t="s">
        <v>231</v>
      </c>
      <c r="H18" s="452" t="s">
        <v>315</v>
      </c>
      <c r="I18" s="831" t="s">
        <v>316</v>
      </c>
      <c r="J18" s="833" t="s">
        <v>317</v>
      </c>
    </row>
    <row r="19" spans="1:10">
      <c r="A19" s="834" t="s">
        <v>179</v>
      </c>
      <c r="B19" s="835"/>
      <c r="C19" s="835"/>
      <c r="D19" s="835"/>
      <c r="E19" s="835"/>
      <c r="F19" s="835"/>
      <c r="G19" s="835"/>
      <c r="H19" s="836"/>
      <c r="I19" s="832"/>
      <c r="J19" s="833"/>
    </row>
    <row r="20" spans="1:10">
      <c r="A20" s="424" t="s">
        <v>301</v>
      </c>
      <c r="B20" s="425"/>
      <c r="C20" s="425"/>
      <c r="D20" s="425"/>
      <c r="E20" s="425"/>
      <c r="F20" s="425"/>
      <c r="G20" s="425"/>
      <c r="H20" s="425" t="e">
        <f>#REF!</f>
        <v>#REF!</v>
      </c>
      <c r="I20" s="426" t="e">
        <f>H20/1000000</f>
        <v>#REF!</v>
      </c>
      <c r="J20" s="453" t="e">
        <f>H20/$H$38</f>
        <v>#REF!</v>
      </c>
    </row>
    <row r="21" spans="1:10" ht="28.5">
      <c r="A21" s="428" t="s">
        <v>137</v>
      </c>
      <c r="B21" s="425"/>
      <c r="C21" s="425"/>
      <c r="D21" s="425"/>
      <c r="E21" s="425"/>
      <c r="F21" s="425"/>
      <c r="G21" s="425"/>
      <c r="H21" s="425" t="e">
        <f>#REF!</f>
        <v>#REF!</v>
      </c>
      <c r="I21" s="454" t="e">
        <f t="shared" ref="I21:I34" si="2">H21/1000000</f>
        <v>#REF!</v>
      </c>
      <c r="J21" s="453" t="e">
        <f>H21/$H$38</f>
        <v>#REF!</v>
      </c>
    </row>
    <row r="22" spans="1:10">
      <c r="A22" s="429" t="s">
        <v>180</v>
      </c>
      <c r="B22" s="425"/>
      <c r="C22" s="425"/>
      <c r="D22" s="425"/>
      <c r="E22" s="425"/>
      <c r="F22" s="425"/>
      <c r="G22" s="425"/>
      <c r="H22" s="425"/>
      <c r="I22" s="430"/>
      <c r="J22" s="453"/>
    </row>
    <row r="23" spans="1:10">
      <c r="A23" s="431" t="s">
        <v>142</v>
      </c>
      <c r="B23" s="425"/>
      <c r="C23" s="425"/>
      <c r="D23" s="425"/>
      <c r="E23" s="425"/>
      <c r="F23" s="425"/>
      <c r="G23" s="425"/>
      <c r="H23" s="425" t="e">
        <f>#REF!</f>
        <v>#REF!</v>
      </c>
      <c r="I23" s="426" t="e">
        <f t="shared" si="2"/>
        <v>#REF!</v>
      </c>
      <c r="J23" s="453" t="e">
        <f>H23/$H$38</f>
        <v>#REF!</v>
      </c>
    </row>
    <row r="24" spans="1:10">
      <c r="A24" s="431" t="s">
        <v>144</v>
      </c>
      <c r="B24" s="425"/>
      <c r="C24" s="425"/>
      <c r="D24" s="425"/>
      <c r="E24" s="425"/>
      <c r="F24" s="425"/>
      <c r="G24" s="425"/>
      <c r="H24" s="425" t="e">
        <f>#REF!</f>
        <v>#REF!</v>
      </c>
      <c r="I24" s="454" t="e">
        <f t="shared" si="2"/>
        <v>#REF!</v>
      </c>
      <c r="J24" s="453" t="e">
        <f>H24/$H$38</f>
        <v>#REF!</v>
      </c>
    </row>
    <row r="25" spans="1:10">
      <c r="A25" s="432" t="s">
        <v>145</v>
      </c>
      <c r="B25" s="425"/>
      <c r="C25" s="425"/>
      <c r="D25" s="425"/>
      <c r="E25" s="425"/>
      <c r="F25" s="425"/>
      <c r="G25" s="425"/>
      <c r="H25" s="425" t="e">
        <f>#REF!</f>
        <v>#REF!</v>
      </c>
      <c r="I25" s="454" t="e">
        <f t="shared" si="2"/>
        <v>#REF!</v>
      </c>
      <c r="J25" s="453" t="e">
        <f>H25/$H$38</f>
        <v>#REF!</v>
      </c>
    </row>
    <row r="26" spans="1:10">
      <c r="A26" s="424" t="s">
        <v>147</v>
      </c>
      <c r="B26" s="425"/>
      <c r="C26" s="425"/>
      <c r="D26" s="425"/>
      <c r="E26" s="425"/>
      <c r="F26" s="425"/>
      <c r="G26" s="425"/>
      <c r="H26" s="425" t="e">
        <f>#REF!</f>
        <v>#REF!</v>
      </c>
      <c r="I26" s="426" t="e">
        <f t="shared" si="2"/>
        <v>#REF!</v>
      </c>
      <c r="J26" s="455" t="e">
        <f>H26/$H$38</f>
        <v>#REF!</v>
      </c>
    </row>
    <row r="27" spans="1:10">
      <c r="A27" s="433" t="s">
        <v>318</v>
      </c>
      <c r="B27" s="434"/>
      <c r="C27" s="434"/>
      <c r="D27" s="434"/>
      <c r="E27" s="434"/>
      <c r="F27" s="434"/>
      <c r="G27" s="434"/>
      <c r="H27" s="435" t="e">
        <f>#REF!</f>
        <v>#REF!</v>
      </c>
      <c r="I27" s="436" t="e">
        <f t="shared" si="2"/>
        <v>#REF!</v>
      </c>
      <c r="J27" s="456" t="e">
        <f>H27/$H$38</f>
        <v>#REF!</v>
      </c>
    </row>
    <row r="28" spans="1:10">
      <c r="A28" s="457" t="e">
        <f>#REF!</f>
        <v>#REF!</v>
      </c>
      <c r="B28" s="458"/>
      <c r="C28" s="458"/>
      <c r="D28" s="458"/>
      <c r="E28" s="458"/>
      <c r="F28" s="458"/>
      <c r="G28" s="458"/>
      <c r="H28" s="459"/>
      <c r="I28" s="140"/>
      <c r="J28" s="460"/>
    </row>
    <row r="29" spans="1:10">
      <c r="A29" s="461" t="s">
        <v>149</v>
      </c>
      <c r="B29" s="462"/>
      <c r="C29" s="462"/>
      <c r="D29" s="462"/>
      <c r="E29" s="462"/>
      <c r="F29" s="462"/>
      <c r="G29" s="462"/>
      <c r="H29" s="463" t="e">
        <f>SUM(#REF!+#REF!+#REF!)</f>
        <v>#REF!</v>
      </c>
      <c r="I29" s="454" t="e">
        <f t="shared" si="2"/>
        <v>#REF!</v>
      </c>
      <c r="J29" s="455" t="e">
        <f t="shared" ref="J29:J38" si="3">H29/$H$38</f>
        <v>#REF!</v>
      </c>
    </row>
    <row r="30" spans="1:10">
      <c r="A30" s="451" t="s">
        <v>323</v>
      </c>
      <c r="B30" s="425"/>
      <c r="C30" s="425"/>
      <c r="D30" s="425"/>
      <c r="E30" s="425"/>
      <c r="F30" s="425"/>
      <c r="G30" s="425"/>
      <c r="H30" s="464" t="e">
        <f>SUM(#REF!+#REF!+#REF!)</f>
        <v>#REF!</v>
      </c>
      <c r="I30" s="465" t="e">
        <f t="shared" si="2"/>
        <v>#REF!</v>
      </c>
      <c r="J30" s="455" t="e">
        <f t="shared" si="3"/>
        <v>#REF!</v>
      </c>
    </row>
    <row r="31" spans="1:10">
      <c r="A31" s="451" t="s">
        <v>324</v>
      </c>
      <c r="B31" s="425"/>
      <c r="C31" s="425"/>
      <c r="D31" s="425"/>
      <c r="E31" s="425"/>
      <c r="F31" s="425"/>
      <c r="G31" s="425"/>
      <c r="H31" s="464" t="e">
        <f>SUM(#REF!+#REF!)</f>
        <v>#REF!</v>
      </c>
      <c r="I31" s="426" t="e">
        <f t="shared" si="2"/>
        <v>#REF!</v>
      </c>
      <c r="J31" s="427" t="e">
        <f t="shared" si="3"/>
        <v>#REF!</v>
      </c>
    </row>
    <row r="32" spans="1:10">
      <c r="A32" s="451" t="s">
        <v>325</v>
      </c>
      <c r="B32" s="425"/>
      <c r="C32" s="425"/>
      <c r="D32" s="425"/>
      <c r="E32" s="425"/>
      <c r="F32" s="425"/>
      <c r="G32" s="425"/>
      <c r="H32" s="425" t="e">
        <f>SUM(#REF!)</f>
        <v>#REF!</v>
      </c>
      <c r="I32" s="426" t="e">
        <f t="shared" si="2"/>
        <v>#REF!</v>
      </c>
      <c r="J32" s="427" t="e">
        <f t="shared" si="3"/>
        <v>#REF!</v>
      </c>
    </row>
    <row r="33" spans="1:10">
      <c r="A33" s="451" t="s">
        <v>163</v>
      </c>
      <c r="B33" s="425"/>
      <c r="C33" s="425"/>
      <c r="D33" s="425"/>
      <c r="E33" s="425"/>
      <c r="F33" s="425"/>
      <c r="G33" s="425"/>
      <c r="H33" s="425" t="e">
        <f>SUM(#REF!+#REF!)</f>
        <v>#REF!</v>
      </c>
      <c r="I33" s="426" t="e">
        <f t="shared" si="2"/>
        <v>#REF!</v>
      </c>
      <c r="J33" s="427" t="e">
        <f t="shared" si="3"/>
        <v>#REF!</v>
      </c>
    </row>
    <row r="34" spans="1:10">
      <c r="A34" s="451" t="s">
        <v>326</v>
      </c>
      <c r="B34" s="451"/>
      <c r="C34" s="451"/>
      <c r="D34" s="451"/>
      <c r="E34" s="451"/>
      <c r="F34" s="451"/>
      <c r="G34" s="451"/>
      <c r="H34" s="466" t="e">
        <f>SUM(#REF!+#REF!)</f>
        <v>#REF!</v>
      </c>
      <c r="I34" s="465" t="e">
        <f t="shared" si="2"/>
        <v>#REF!</v>
      </c>
      <c r="J34" s="455" t="e">
        <f t="shared" si="3"/>
        <v>#REF!</v>
      </c>
    </row>
    <row r="35" spans="1:10">
      <c r="A35" s="467" t="e">
        <f>#REF!</f>
        <v>#REF!</v>
      </c>
      <c r="B35" s="451"/>
      <c r="C35" s="451"/>
      <c r="D35" s="451"/>
      <c r="E35" s="451"/>
      <c r="F35" s="451"/>
      <c r="G35" s="451"/>
      <c r="H35" s="468" t="e">
        <f>#REF!</f>
        <v>#REF!</v>
      </c>
      <c r="I35" s="469" t="e">
        <f>H35/1000000</f>
        <v>#REF!</v>
      </c>
      <c r="J35" s="470" t="e">
        <f t="shared" si="3"/>
        <v>#REF!</v>
      </c>
    </row>
    <row r="36" spans="1:10">
      <c r="A36" s="438" t="s">
        <v>319</v>
      </c>
      <c r="B36" s="425"/>
      <c r="C36" s="425"/>
      <c r="D36" s="425"/>
      <c r="E36" s="425"/>
      <c r="F36" s="425"/>
      <c r="G36" s="425"/>
      <c r="H36" s="440" t="e">
        <f>#REF!</f>
        <v>#REF!</v>
      </c>
      <c r="I36" s="441" t="e">
        <f t="shared" ref="I36:I38" si="4">H36/1000000</f>
        <v>#REF!</v>
      </c>
      <c r="J36" s="471" t="e">
        <f t="shared" si="3"/>
        <v>#REF!</v>
      </c>
    </row>
    <row r="37" spans="1:10">
      <c r="A37" s="443" t="s">
        <v>320</v>
      </c>
      <c r="B37" s="472"/>
      <c r="C37" s="472"/>
      <c r="D37" s="472"/>
      <c r="E37" s="472"/>
      <c r="F37" s="472"/>
      <c r="G37" s="472"/>
      <c r="H37" s="473" t="e">
        <f>#REF!</f>
        <v>#REF!</v>
      </c>
      <c r="I37" s="445" t="e">
        <f t="shared" si="4"/>
        <v>#REF!</v>
      </c>
      <c r="J37" s="446" t="e">
        <f t="shared" si="3"/>
        <v>#REF!</v>
      </c>
    </row>
    <row r="38" spans="1:10">
      <c r="A38" s="421" t="s">
        <v>327</v>
      </c>
      <c r="B38" s="447"/>
      <c r="C38" s="447"/>
      <c r="D38" s="447"/>
      <c r="E38" s="447"/>
      <c r="F38" s="447"/>
      <c r="G38" s="447"/>
      <c r="H38" s="448" t="e">
        <f>#REF!</f>
        <v>#REF!</v>
      </c>
      <c r="I38" s="449" t="e">
        <f t="shared" si="4"/>
        <v>#REF!</v>
      </c>
      <c r="J38" s="474" t="e">
        <f t="shared" si="3"/>
        <v>#REF!</v>
      </c>
    </row>
    <row r="39" spans="1:10">
      <c r="A39" s="451"/>
      <c r="B39" s="425"/>
      <c r="C39" s="425"/>
      <c r="D39" s="425"/>
      <c r="E39" s="425"/>
      <c r="F39" s="425"/>
      <c r="G39" s="425"/>
      <c r="H39" s="425"/>
      <c r="I39" s="139"/>
      <c r="J39" s="139"/>
    </row>
    <row r="40" spans="1:10">
      <c r="A40" s="136"/>
      <c r="B40" s="136"/>
      <c r="C40" s="136"/>
      <c r="D40" s="136"/>
      <c r="E40" s="136"/>
      <c r="F40" s="136"/>
      <c r="G40" s="136"/>
      <c r="H40" s="136"/>
      <c r="I40" s="139"/>
      <c r="J40" s="139"/>
    </row>
    <row r="41" spans="1:10">
      <c r="A41" s="135" t="s">
        <v>328</v>
      </c>
      <c r="B41" s="136"/>
      <c r="C41" s="136"/>
      <c r="D41" s="136"/>
      <c r="E41" s="136"/>
      <c r="F41" s="136"/>
      <c r="G41" s="136"/>
      <c r="H41" s="136"/>
      <c r="I41" s="139"/>
      <c r="J41" s="139"/>
    </row>
    <row r="42" spans="1:10">
      <c r="A42" s="136"/>
      <c r="B42" s="136"/>
      <c r="C42" s="136"/>
      <c r="D42" s="136"/>
      <c r="E42" s="136"/>
      <c r="F42" s="136"/>
      <c r="G42" s="136"/>
      <c r="H42" s="136"/>
      <c r="I42" s="139"/>
      <c r="J42" s="139"/>
    </row>
    <row r="43" spans="1:10">
      <c r="A43" s="421" t="s">
        <v>314</v>
      </c>
      <c r="B43" s="421" t="s">
        <v>291</v>
      </c>
      <c r="C43" s="421" t="s">
        <v>292</v>
      </c>
      <c r="D43" s="421" t="s">
        <v>293</v>
      </c>
      <c r="E43" s="421" t="s">
        <v>294</v>
      </c>
      <c r="F43" s="421" t="s">
        <v>295</v>
      </c>
      <c r="G43" s="421" t="s">
        <v>231</v>
      </c>
      <c r="H43" s="452" t="s">
        <v>315</v>
      </c>
      <c r="I43" s="831" t="s">
        <v>316</v>
      </c>
      <c r="J43" s="833" t="s">
        <v>317</v>
      </c>
    </row>
    <row r="44" spans="1:10">
      <c r="A44" s="834" t="s">
        <v>179</v>
      </c>
      <c r="B44" s="835"/>
      <c r="C44" s="835"/>
      <c r="D44" s="835"/>
      <c r="E44" s="835"/>
      <c r="F44" s="835"/>
      <c r="G44" s="835"/>
      <c r="H44" s="836"/>
      <c r="I44" s="832"/>
      <c r="J44" s="833"/>
    </row>
    <row r="45" spans="1:10">
      <c r="A45" s="424" t="s">
        <v>301</v>
      </c>
      <c r="B45" s="425"/>
      <c r="C45" s="425"/>
      <c r="D45" s="425"/>
      <c r="E45" s="425"/>
      <c r="F45" s="425"/>
      <c r="G45" s="425"/>
      <c r="H45" s="425">
        <f>'COST Calculations'!J5</f>
        <v>0</v>
      </c>
      <c r="I45" s="426">
        <f>H45/1000000</f>
        <v>0</v>
      </c>
      <c r="J45" s="453" t="e">
        <f>H45/$H$63</f>
        <v>#DIV/0!</v>
      </c>
    </row>
    <row r="46" spans="1:10" ht="28.5">
      <c r="A46" s="428" t="s">
        <v>137</v>
      </c>
      <c r="B46" s="425"/>
      <c r="C46" s="425"/>
      <c r="D46" s="425"/>
      <c r="E46" s="425"/>
      <c r="F46" s="425"/>
      <c r="G46" s="425"/>
      <c r="H46" s="425">
        <f>'COST Calculations'!J6</f>
        <v>0</v>
      </c>
      <c r="I46" s="454">
        <f t="shared" ref="I46" si="5">H46/1000000</f>
        <v>0</v>
      </c>
      <c r="J46" s="455" t="e">
        <f t="shared" ref="J46:J51" si="6">H46/$H$63</f>
        <v>#DIV/0!</v>
      </c>
    </row>
    <row r="47" spans="1:10">
      <c r="A47" s="429" t="s">
        <v>180</v>
      </c>
      <c r="B47" s="425"/>
      <c r="C47" s="425"/>
      <c r="D47" s="425"/>
      <c r="E47" s="425"/>
      <c r="F47" s="425"/>
      <c r="G47" s="425"/>
      <c r="H47" s="425">
        <f>'COST Calculations'!J7</f>
        <v>0</v>
      </c>
      <c r="I47" s="430"/>
      <c r="J47" s="455"/>
    </row>
    <row r="48" spans="1:10">
      <c r="A48" s="431" t="s">
        <v>142</v>
      </c>
      <c r="B48" s="425"/>
      <c r="C48" s="425"/>
      <c r="D48" s="425"/>
      <c r="E48" s="425"/>
      <c r="F48" s="425"/>
      <c r="G48" s="425"/>
      <c r="H48" s="425">
        <f>'COST Calculations'!J8</f>
        <v>0</v>
      </c>
      <c r="I48" s="426">
        <f t="shared" ref="I48:I52" si="7">H48/1000000</f>
        <v>0</v>
      </c>
      <c r="J48" s="453" t="e">
        <f t="shared" si="6"/>
        <v>#DIV/0!</v>
      </c>
    </row>
    <row r="49" spans="1:10">
      <c r="A49" s="431" t="s">
        <v>144</v>
      </c>
      <c r="B49" s="425"/>
      <c r="C49" s="425"/>
      <c r="D49" s="425"/>
      <c r="E49" s="425"/>
      <c r="F49" s="425"/>
      <c r="G49" s="425"/>
      <c r="H49" s="425">
        <f>'COST Calculations'!J9</f>
        <v>0</v>
      </c>
      <c r="I49" s="454">
        <f t="shared" si="7"/>
        <v>0</v>
      </c>
      <c r="J49" s="453" t="e">
        <f t="shared" si="6"/>
        <v>#DIV/0!</v>
      </c>
    </row>
    <row r="50" spans="1:10">
      <c r="A50" s="432" t="s">
        <v>145</v>
      </c>
      <c r="B50" s="425"/>
      <c r="C50" s="425"/>
      <c r="D50" s="425"/>
      <c r="E50" s="425"/>
      <c r="F50" s="425"/>
      <c r="G50" s="425"/>
      <c r="H50" s="425">
        <f>'COST Calculations'!J10</f>
        <v>0</v>
      </c>
      <c r="I50" s="454">
        <f t="shared" si="7"/>
        <v>0</v>
      </c>
      <c r="J50" s="453" t="e">
        <f t="shared" si="6"/>
        <v>#DIV/0!</v>
      </c>
    </row>
    <row r="51" spans="1:10">
      <c r="A51" s="424" t="s">
        <v>147</v>
      </c>
      <c r="B51" s="425"/>
      <c r="C51" s="425"/>
      <c r="D51" s="425"/>
      <c r="E51" s="425"/>
      <c r="F51" s="425"/>
      <c r="G51" s="425"/>
      <c r="H51" s="425">
        <f>'COST Calculations'!J11</f>
        <v>0</v>
      </c>
      <c r="I51" s="426">
        <f t="shared" si="7"/>
        <v>0</v>
      </c>
      <c r="J51" s="453" t="e">
        <f t="shared" si="6"/>
        <v>#DIV/0!</v>
      </c>
    </row>
    <row r="52" spans="1:10">
      <c r="A52" s="433" t="s">
        <v>318</v>
      </c>
      <c r="B52" s="434"/>
      <c r="C52" s="434"/>
      <c r="D52" s="434"/>
      <c r="E52" s="434"/>
      <c r="F52" s="434"/>
      <c r="G52" s="434"/>
      <c r="H52" s="435">
        <f>'COST Calculations'!J12</f>
        <v>0</v>
      </c>
      <c r="I52" s="436">
        <f t="shared" si="7"/>
        <v>0</v>
      </c>
      <c r="J52" s="456" t="e">
        <f>H52/H63</f>
        <v>#DIV/0!</v>
      </c>
    </row>
    <row r="53" spans="1:10">
      <c r="A53" s="837" t="e">
        <f>#REF!</f>
        <v>#REF!</v>
      </c>
      <c r="B53" s="838"/>
      <c r="C53" s="838"/>
      <c r="D53" s="838"/>
      <c r="E53" s="838"/>
      <c r="F53" s="838"/>
      <c r="G53" s="838"/>
      <c r="H53" s="839"/>
      <c r="I53" s="140"/>
      <c r="J53" s="460"/>
    </row>
    <row r="54" spans="1:10">
      <c r="A54" s="461" t="s">
        <v>149</v>
      </c>
      <c r="B54" s="462"/>
      <c r="C54" s="462"/>
      <c r="D54" s="462"/>
      <c r="E54" s="462"/>
      <c r="F54" s="462"/>
      <c r="G54" s="462"/>
      <c r="H54" s="463" t="e">
        <f>SUM('COST Calculations'!J16+'COST Calculations'!#REF!+'COST Calculations'!#REF!)</f>
        <v>#REF!</v>
      </c>
      <c r="I54" s="454" t="e">
        <f t="shared" ref="I54:I59" si="8">H54/1000000</f>
        <v>#REF!</v>
      </c>
      <c r="J54" s="455" t="e">
        <f>H54/$H$63</f>
        <v>#REF!</v>
      </c>
    </row>
    <row r="55" spans="1:10">
      <c r="A55" s="451" t="s">
        <v>323</v>
      </c>
      <c r="B55" s="425"/>
      <c r="C55" s="425"/>
      <c r="D55" s="425"/>
      <c r="E55" s="425"/>
      <c r="F55" s="425"/>
      <c r="G55" s="425"/>
      <c r="H55" s="464" t="e">
        <f>SUM('COST Calculations'!J19+'COST Calculations'!#REF!+'COST Calculations'!#REF!)</f>
        <v>#REF!</v>
      </c>
      <c r="I55" s="454" t="e">
        <f t="shared" si="8"/>
        <v>#REF!</v>
      </c>
      <c r="J55" s="455" t="e">
        <f t="shared" ref="J55:J59" si="9">H55/$H$63</f>
        <v>#REF!</v>
      </c>
    </row>
    <row r="56" spans="1:10">
      <c r="A56" s="451" t="s">
        <v>324</v>
      </c>
      <c r="B56" s="425"/>
      <c r="C56" s="425"/>
      <c r="D56" s="425"/>
      <c r="E56" s="425"/>
      <c r="F56" s="425"/>
      <c r="G56" s="425"/>
      <c r="H56" s="464">
        <f>SUM('COST Calculations'!J21+'COST Calculations'!J22)</f>
        <v>0</v>
      </c>
      <c r="I56" s="426">
        <f t="shared" si="8"/>
        <v>0</v>
      </c>
      <c r="J56" s="475" t="e">
        <f t="shared" si="9"/>
        <v>#DIV/0!</v>
      </c>
    </row>
    <row r="57" spans="1:10">
      <c r="A57" s="451" t="s">
        <v>325</v>
      </c>
      <c r="B57" s="425"/>
      <c r="C57" s="425"/>
      <c r="D57" s="425"/>
      <c r="E57" s="425"/>
      <c r="F57" s="425"/>
      <c r="G57" s="425"/>
      <c r="H57" s="425">
        <f>SUM('COST Calculations'!J24+'COST Calculations'!J25)</f>
        <v>0</v>
      </c>
      <c r="I57" s="426">
        <f t="shared" si="8"/>
        <v>0</v>
      </c>
      <c r="J57" s="475" t="e">
        <f t="shared" si="9"/>
        <v>#DIV/0!</v>
      </c>
    </row>
    <row r="58" spans="1:10">
      <c r="A58" s="451" t="s">
        <v>163</v>
      </c>
      <c r="B58" s="425"/>
      <c r="C58" s="425"/>
      <c r="D58" s="425"/>
      <c r="E58" s="425"/>
      <c r="F58" s="425"/>
      <c r="G58" s="425"/>
      <c r="H58" s="425">
        <f>SUM('COST Calculations'!J29+'COST Calculations'!J30)</f>
        <v>0</v>
      </c>
      <c r="I58" s="426">
        <f t="shared" si="8"/>
        <v>0</v>
      </c>
      <c r="J58" s="475" t="e">
        <f t="shared" si="9"/>
        <v>#DIV/0!</v>
      </c>
    </row>
    <row r="59" spans="1:10">
      <c r="A59" s="451" t="s">
        <v>326</v>
      </c>
      <c r="B59" s="451"/>
      <c r="C59" s="451"/>
      <c r="D59" s="451"/>
      <c r="E59" s="451"/>
      <c r="F59" s="451"/>
      <c r="G59" s="451"/>
      <c r="H59" s="466">
        <f>SUM('COST Calculations'!J33+'COST Calculations'!J34)</f>
        <v>0</v>
      </c>
      <c r="I59" s="454">
        <f t="shared" si="8"/>
        <v>0</v>
      </c>
      <c r="J59" s="455" t="e">
        <f t="shared" si="9"/>
        <v>#DIV/0!</v>
      </c>
    </row>
    <row r="60" spans="1:10">
      <c r="A60" s="467" t="s">
        <v>329</v>
      </c>
      <c r="B60" s="451"/>
      <c r="C60" s="451"/>
      <c r="D60" s="451"/>
      <c r="E60" s="451"/>
      <c r="F60" s="451"/>
      <c r="G60" s="451"/>
      <c r="H60" s="468">
        <f>'COST Calculations'!J35</f>
        <v>0</v>
      </c>
      <c r="I60" s="469">
        <f>H60/1000000</f>
        <v>0</v>
      </c>
      <c r="J60" s="470" t="e">
        <f>H60/H63</f>
        <v>#DIV/0!</v>
      </c>
    </row>
    <row r="61" spans="1:10">
      <c r="A61" s="438" t="s">
        <v>319</v>
      </c>
      <c r="B61" s="425"/>
      <c r="C61" s="425"/>
      <c r="D61" s="425"/>
      <c r="E61" s="425"/>
      <c r="F61" s="425"/>
      <c r="G61" s="425"/>
      <c r="H61" s="440">
        <f>'COST Calculations'!J51</f>
        <v>0</v>
      </c>
      <c r="I61" s="441">
        <f t="shared" ref="I61:I63" si="10">H61/1000000</f>
        <v>0</v>
      </c>
      <c r="J61" s="471" t="e">
        <f>H61/H63</f>
        <v>#DIV/0!</v>
      </c>
    </row>
    <row r="62" spans="1:10">
      <c r="A62" s="443" t="s">
        <v>320</v>
      </c>
      <c r="B62" s="472"/>
      <c r="C62" s="472"/>
      <c r="D62" s="472"/>
      <c r="E62" s="472"/>
      <c r="F62" s="472"/>
      <c r="G62" s="472"/>
      <c r="H62" s="473">
        <f>'COST Calculations'!J55</f>
        <v>0</v>
      </c>
      <c r="I62" s="445">
        <f t="shared" si="10"/>
        <v>0</v>
      </c>
      <c r="J62" s="446" t="e">
        <f>H62/H63</f>
        <v>#DIV/0!</v>
      </c>
    </row>
    <row r="63" spans="1:10">
      <c r="A63" s="421" t="s">
        <v>330</v>
      </c>
      <c r="B63" s="447"/>
      <c r="C63" s="447"/>
      <c r="D63" s="447"/>
      <c r="E63" s="447"/>
      <c r="F63" s="447"/>
      <c r="G63" s="447"/>
      <c r="H63" s="448">
        <f>'COST Calculations'!J56</f>
        <v>0</v>
      </c>
      <c r="I63" s="449">
        <f t="shared" si="10"/>
        <v>0</v>
      </c>
      <c r="J63" s="450" t="e">
        <f>H63/H63</f>
        <v>#DIV/0!</v>
      </c>
    </row>
    <row r="65" spans="1:10">
      <c r="A65" s="421" t="s">
        <v>331</v>
      </c>
      <c r="B65" s="447"/>
      <c r="C65" s="447"/>
      <c r="D65" s="447"/>
      <c r="E65" s="447"/>
      <c r="F65" s="447"/>
      <c r="G65" s="447"/>
      <c r="H65" s="448" t="e">
        <f>H38+H63</f>
        <v>#REF!</v>
      </c>
      <c r="I65" s="449" t="e">
        <f t="shared" ref="I65" si="11">H65/1000000</f>
        <v>#REF!</v>
      </c>
      <c r="J65" s="450" t="e">
        <f>H65/H65</f>
        <v>#REF!</v>
      </c>
    </row>
    <row r="68" spans="1:10">
      <c r="A68" t="str">
        <f>A43</f>
        <v>Item</v>
      </c>
    </row>
    <row r="69" spans="1:10">
      <c r="A69" t="str">
        <f t="shared" ref="A69:A89" si="12">A44</f>
        <v>Nutrition Specific</v>
      </c>
    </row>
    <row r="70" spans="1:10">
      <c r="A70" t="str">
        <f t="shared" si="12"/>
        <v>Treatment of severe acute malnutrition (CMAM)</v>
      </c>
    </row>
    <row r="71" spans="1:10">
      <c r="A71" t="str">
        <f t="shared" si="12"/>
        <v>Behaviour change  - IYCF, maternal and adolescent nutrition, hygiene</v>
      </c>
    </row>
    <row r="72" spans="1:10">
      <c r="A72" t="str">
        <f t="shared" si="12"/>
        <v>Micronutrient supplementation</v>
      </c>
    </row>
    <row r="73" spans="1:10">
      <c r="A73" t="str">
        <f t="shared" si="12"/>
        <v>Vitamin A</v>
      </c>
    </row>
    <row r="74" spans="1:10">
      <c r="A74" t="str">
        <f t="shared" si="12"/>
        <v>Iron/folate</v>
      </c>
    </row>
    <row r="75" spans="1:10">
      <c r="A75" t="str">
        <f t="shared" si="12"/>
        <v>Deworming</v>
      </c>
    </row>
    <row r="76" spans="1:10">
      <c r="A76" t="str">
        <f t="shared" si="12"/>
        <v>Zinc/ORS for diarrhea management</v>
      </c>
    </row>
    <row r="77" spans="1:10">
      <c r="A77" t="str">
        <f t="shared" si="12"/>
        <v>Sub-total nutrition specific</v>
      </c>
    </row>
    <row r="78" spans="1:10">
      <c r="A78" t="e">
        <f t="shared" si="12"/>
        <v>#REF!</v>
      </c>
    </row>
    <row r="79" spans="1:10">
      <c r="A79" t="str">
        <f t="shared" si="12"/>
        <v>Health</v>
      </c>
    </row>
    <row r="80" spans="1:10">
      <c r="A80" t="str">
        <f t="shared" si="12"/>
        <v>Education support</v>
      </c>
    </row>
    <row r="81" spans="1:1">
      <c r="A81" t="str">
        <f t="shared" si="12"/>
        <v>Social protection</v>
      </c>
    </row>
    <row r="82" spans="1:1">
      <c r="A82" t="str">
        <f t="shared" si="12"/>
        <v>Agriculture and livelihoods</v>
      </c>
    </row>
    <row r="83" spans="1:1">
      <c r="A83" t="str">
        <f t="shared" si="12"/>
        <v>WASH</v>
      </c>
    </row>
    <row r="84" spans="1:1">
      <c r="A84" t="str">
        <f t="shared" si="12"/>
        <v>BCC modules for multi-sectoral program</v>
      </c>
    </row>
    <row r="85" spans="1:1">
      <c r="A85" t="str">
        <f t="shared" si="12"/>
        <v>Sub-total nutrition sensitive</v>
      </c>
    </row>
    <row r="86" spans="1:1">
      <c r="A86" t="str">
        <f>A61</f>
        <v>Nutrition Governance</v>
      </c>
    </row>
    <row r="87" spans="1:1">
      <c r="A87" t="str">
        <f t="shared" si="12"/>
        <v>Advocacy, information systems and research</v>
      </c>
    </row>
    <row r="88" spans="1:1">
      <c r="A88" t="str">
        <f t="shared" si="12"/>
        <v>Total Project Cost Phase 2</v>
      </c>
    </row>
    <row r="89" spans="1:1">
      <c r="A89">
        <f t="shared" si="12"/>
        <v>0</v>
      </c>
    </row>
  </sheetData>
  <mergeCells count="10">
    <mergeCell ref="I43:I44"/>
    <mergeCell ref="J43:J44"/>
    <mergeCell ref="A44:H44"/>
    <mergeCell ref="A53:H53"/>
    <mergeCell ref="I2:I3"/>
    <mergeCell ref="H2:H3"/>
    <mergeCell ref="I18:I19"/>
    <mergeCell ref="J2:J3"/>
    <mergeCell ref="J18:J19"/>
    <mergeCell ref="A19:H19"/>
  </mergeCells>
  <pageMargins left="0.75" right="0.75" top="1" bottom="1" header="0.5" footer="0.5"/>
  <pageSetup orientation="portrait" horizontalDpi="4294967292" verticalDpi="4294967292"/>
  <headerFooter>
    <oddHeader>&amp;C&amp;"Calibri"&amp;12&amp;K008000 UNCLASSIFIED&amp;1#_x000D_</oddHeader>
  </headerFooter>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B1:G15"/>
  <sheetViews>
    <sheetView zoomScale="150" zoomScaleNormal="150" zoomScalePageLayoutView="150" workbookViewId="0">
      <selection activeCell="G18" sqref="G18"/>
    </sheetView>
  </sheetViews>
  <sheetFormatPr defaultColWidth="11" defaultRowHeight="15.6"/>
  <cols>
    <col min="2" max="2" width="23.5" customWidth="1"/>
  </cols>
  <sheetData>
    <row r="1" spans="2:7" ht="15.9" thickBot="1">
      <c r="B1" s="849" t="s">
        <v>332</v>
      </c>
      <c r="C1" s="842" t="s">
        <v>333</v>
      </c>
      <c r="D1" s="843"/>
      <c r="E1" s="844" t="s">
        <v>334</v>
      </c>
      <c r="F1" s="845"/>
      <c r="G1" s="846"/>
    </row>
    <row r="2" spans="2:7" ht="15.9" thickBot="1">
      <c r="B2" s="850"/>
      <c r="C2" s="121" t="s">
        <v>335</v>
      </c>
      <c r="D2" s="121" t="s">
        <v>292</v>
      </c>
      <c r="E2" s="476" t="s">
        <v>336</v>
      </c>
      <c r="F2" s="476" t="s">
        <v>337</v>
      </c>
      <c r="G2" s="477" t="s">
        <v>338</v>
      </c>
    </row>
    <row r="3" spans="2:7">
      <c r="B3" s="160" t="s">
        <v>339</v>
      </c>
      <c r="C3" s="161" t="s">
        <v>340</v>
      </c>
      <c r="D3" s="161" t="s">
        <v>340</v>
      </c>
      <c r="E3" s="162"/>
      <c r="F3" s="162"/>
      <c r="G3" s="163"/>
    </row>
    <row r="4" spans="2:7">
      <c r="B4" s="478" t="s">
        <v>341</v>
      </c>
      <c r="C4" s="479" t="s">
        <v>340</v>
      </c>
      <c r="D4" s="479" t="s">
        <v>340</v>
      </c>
      <c r="E4" s="480"/>
      <c r="F4" s="480"/>
      <c r="G4" s="481"/>
    </row>
    <row r="5" spans="2:7">
      <c r="B5" s="478" t="s">
        <v>342</v>
      </c>
      <c r="C5" s="479" t="s">
        <v>340</v>
      </c>
      <c r="D5" s="479" t="s">
        <v>340</v>
      </c>
      <c r="E5" s="480"/>
      <c r="F5" s="480"/>
      <c r="G5" s="481"/>
    </row>
    <row r="6" spans="2:7">
      <c r="B6" s="478" t="s">
        <v>343</v>
      </c>
      <c r="C6" s="479" t="s">
        <v>344</v>
      </c>
      <c r="D6" s="479" t="s">
        <v>344</v>
      </c>
      <c r="E6" s="482" t="s">
        <v>344</v>
      </c>
      <c r="F6" s="482" t="s">
        <v>344</v>
      </c>
      <c r="G6" s="483" t="s">
        <v>344</v>
      </c>
    </row>
    <row r="7" spans="2:7">
      <c r="B7" s="478" t="s">
        <v>345</v>
      </c>
      <c r="C7" s="479" t="s">
        <v>340</v>
      </c>
      <c r="D7" s="479" t="s">
        <v>340</v>
      </c>
      <c r="E7" s="482" t="s">
        <v>344</v>
      </c>
      <c r="F7" s="482" t="s">
        <v>344</v>
      </c>
      <c r="G7" s="483" t="s">
        <v>344</v>
      </c>
    </row>
    <row r="8" spans="2:7">
      <c r="B8" s="484" t="s">
        <v>346</v>
      </c>
      <c r="C8" s="402"/>
      <c r="D8" s="402"/>
      <c r="E8" s="482" t="s">
        <v>344</v>
      </c>
      <c r="F8" s="482" t="s">
        <v>344</v>
      </c>
      <c r="G8" s="483" t="s">
        <v>344</v>
      </c>
    </row>
    <row r="9" spans="2:7" ht="15.9" thickBot="1">
      <c r="B9" s="485" t="s">
        <v>347</v>
      </c>
      <c r="C9" s="486"/>
      <c r="D9" s="486"/>
      <c r="E9" s="487" t="s">
        <v>344</v>
      </c>
      <c r="F9" s="487" t="s">
        <v>344</v>
      </c>
      <c r="G9" s="488" t="s">
        <v>344</v>
      </c>
    </row>
    <row r="10" spans="2:7" ht="15.9" thickBot="1"/>
    <row r="11" spans="2:7" ht="15.9" thickBot="1">
      <c r="B11" s="847" t="s">
        <v>348</v>
      </c>
      <c r="C11" s="842" t="s">
        <v>333</v>
      </c>
      <c r="D11" s="843"/>
      <c r="E11" s="844" t="s">
        <v>334</v>
      </c>
      <c r="F11" s="845"/>
      <c r="G11" s="846"/>
    </row>
    <row r="12" spans="2:7">
      <c r="B12" s="848"/>
      <c r="C12" s="121" t="s">
        <v>335</v>
      </c>
      <c r="D12" s="121" t="s">
        <v>292</v>
      </c>
      <c r="E12" s="476" t="s">
        <v>336</v>
      </c>
      <c r="F12" s="476" t="s">
        <v>337</v>
      </c>
      <c r="G12" s="477" t="s">
        <v>338</v>
      </c>
    </row>
    <row r="13" spans="2:7">
      <c r="B13" s="397" t="s">
        <v>332</v>
      </c>
      <c r="C13" s="402">
        <v>5</v>
      </c>
      <c r="D13" s="402">
        <v>5</v>
      </c>
      <c r="E13" s="402">
        <v>3</v>
      </c>
      <c r="F13" s="402">
        <v>3</v>
      </c>
      <c r="G13" s="489">
        <v>3</v>
      </c>
    </row>
    <row r="14" spans="2:7">
      <c r="B14" s="397" t="s">
        <v>349</v>
      </c>
      <c r="C14" s="402">
        <v>15</v>
      </c>
      <c r="D14" s="402">
        <v>15</v>
      </c>
      <c r="E14" s="402">
        <v>12</v>
      </c>
      <c r="F14" s="402">
        <v>12</v>
      </c>
      <c r="G14" s="489">
        <v>12</v>
      </c>
    </row>
    <row r="15" spans="2:7" ht="15.9" thickBot="1">
      <c r="B15" s="399" t="s">
        <v>350</v>
      </c>
      <c r="C15" s="486">
        <v>3</v>
      </c>
      <c r="D15" s="486">
        <v>3</v>
      </c>
      <c r="E15" s="486">
        <v>12</v>
      </c>
      <c r="F15" s="486">
        <v>12</v>
      </c>
      <c r="G15" s="420">
        <v>12</v>
      </c>
    </row>
  </sheetData>
  <mergeCells count="6">
    <mergeCell ref="C1:D1"/>
    <mergeCell ref="E1:G1"/>
    <mergeCell ref="C11:D11"/>
    <mergeCell ref="E11:G11"/>
    <mergeCell ref="B11:B12"/>
    <mergeCell ref="B1:B2"/>
  </mergeCells>
  <pageMargins left="0.75" right="0.75" top="1" bottom="1" header="0.5" footer="0.5"/>
  <pageSetup orientation="portrait" horizontalDpi="4294967292" verticalDpi="4294967292"/>
  <headerFooter>
    <oddHeader>&amp;C&amp;"Calibri"&amp;12&amp;K008000 UNCLASSIFIED&amp;1#_x000D_</oddHead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96726cd-f0db-49c3-a161-168022b52ef9" xsi:nil="true"/>
    <lcf76f155ced4ddcb4097134ff3c332f xmlns="c9ab32fc-9710-4d78-8ce0-50a3eb39e74d">
      <Terms xmlns="http://schemas.microsoft.com/office/infopath/2007/PartnerControls"/>
    </lcf76f155ced4ddcb4097134ff3c332f>
    <SharedWithUsers xmlns="596726cd-f0db-49c3-a161-168022b52ef9">
      <UserInfo>
        <DisplayName>Natasha Ledlie</DisplayName>
        <AccountId>14</AccountId>
        <AccountType/>
      </UserInfo>
      <UserInfo>
        <DisplayName>Abigail Conrad</DisplayName>
        <AccountId>16</AccountId>
        <AccountType/>
      </UserInfo>
      <UserInfo>
        <DisplayName>Lorna Harp</DisplayName>
        <AccountId>13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519DAF8A5F3B4BB2C8FDA2717B8330" ma:contentTypeVersion="15" ma:contentTypeDescription="Create a new document." ma:contentTypeScope="" ma:versionID="5f89f59dfab74647bbe0a92ada2c7a5e">
  <xsd:schema xmlns:xsd="http://www.w3.org/2001/XMLSchema" xmlns:xs="http://www.w3.org/2001/XMLSchema" xmlns:p="http://schemas.microsoft.com/office/2006/metadata/properties" xmlns:ns2="c9ab32fc-9710-4d78-8ce0-50a3eb39e74d" xmlns:ns3="596726cd-f0db-49c3-a161-168022b52ef9" targetNamespace="http://schemas.microsoft.com/office/2006/metadata/properties" ma:root="true" ma:fieldsID="8b341c5055b01a54416582c8a4f455be" ns2:_="" ns3:_="">
    <xsd:import namespace="c9ab32fc-9710-4d78-8ce0-50a3eb39e74d"/>
    <xsd:import namespace="596726cd-f0db-49c3-a161-168022b52ef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ab32fc-9710-4d78-8ce0-50a3eb39e7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76d84c78-6055-464c-a680-8dd5e2470779"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6726cd-f0db-49c3-a161-168022b52ef9"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d151037-775e-4abf-8e28-fa3092138a6e}" ma:internalName="TaxCatchAll" ma:showField="CatchAllData" ma:web="596726cd-f0db-49c3-a161-168022b52ef9">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94222F-156E-4AAE-A76A-4BA8BA2689F7}">
  <ds:schemaRefs>
    <ds:schemaRef ds:uri="http://schemas.microsoft.com/sharepoint/v3/contenttype/forms"/>
  </ds:schemaRefs>
</ds:datastoreItem>
</file>

<file path=customXml/itemProps2.xml><?xml version="1.0" encoding="utf-8"?>
<ds:datastoreItem xmlns:ds="http://schemas.openxmlformats.org/officeDocument/2006/customXml" ds:itemID="{AE1A7B34-C577-4B03-875F-798C1AA7AD92}">
  <ds:schemaRefs>
    <ds:schemaRef ds:uri="http://purl.org/dc/elements/1.1/"/>
    <ds:schemaRef ds:uri="http://schemas.openxmlformats.org/package/2006/metadata/core-properties"/>
    <ds:schemaRef ds:uri="http://purl.org/dc/terms/"/>
    <ds:schemaRef ds:uri="68940ed5-ed9f-45a3-99c0-99ecc166c1fc"/>
    <ds:schemaRef ds:uri="http://schemas.microsoft.com/office/2006/documentManagement/types"/>
    <ds:schemaRef ds:uri="http://schemas.microsoft.com/office/2006/metadata/properties"/>
    <ds:schemaRef ds:uri="http://schemas.microsoft.com/office/infopath/2007/PartnerControls"/>
    <ds:schemaRef ds:uri="528b5c0b-6291-467a-8569-860f7bf2f0be"/>
    <ds:schemaRef ds:uri="http://www.w3.org/XML/1998/namespace"/>
    <ds:schemaRef ds:uri="http://purl.org/dc/dcmitype/"/>
  </ds:schemaRefs>
</ds:datastoreItem>
</file>

<file path=customXml/itemProps3.xml><?xml version="1.0" encoding="utf-8"?>
<ds:datastoreItem xmlns:ds="http://schemas.openxmlformats.org/officeDocument/2006/customXml" ds:itemID="{FDD3E546-E49A-43BE-AE54-D5CB70CB17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Overview</vt:lpstr>
      <vt:lpstr>The Lives Saved Tool (LiST)</vt:lpstr>
      <vt:lpstr>BENEFIT Assumptions + Parameter</vt:lpstr>
      <vt:lpstr>COVERAGE Assumptions</vt:lpstr>
      <vt:lpstr>COST Unit Costs</vt:lpstr>
      <vt:lpstr>COST Program Variable Costs</vt:lpstr>
      <vt:lpstr>Option 3 by year</vt:lpstr>
      <vt:lpstr>Budget Summary Phases 1 &amp; 2</vt:lpstr>
      <vt:lpstr>Revised 3a with transitions</vt:lpstr>
      <vt:lpstr>Summary of options</vt:lpstr>
      <vt:lpstr>Phasing- states &amp; LGAs revised</vt:lpstr>
      <vt:lpstr>CMAM caseload </vt:lpstr>
      <vt:lpstr>COST Calculations</vt:lpstr>
      <vt:lpstr>COST Summary Total Cost</vt:lpstr>
      <vt:lpstr>UNICEF LGA pop estimates</vt:lpstr>
      <vt:lpstr>LGA population data_website</vt:lpstr>
      <vt:lpstr>LGA average populations by year</vt:lpstr>
      <vt:lpstr>CIP estimate for integrating Ag</vt:lpstr>
      <vt:lpstr>Workshop cost calculator</vt:lpstr>
    </vt:vector>
  </TitlesOfParts>
  <Manager/>
  <Company>Millennium Challenge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MCC Nutrition Toolkit Annex 1</dc:title>
  <dc:subject/>
  <dc:creator>Millennium Challenge Corporation</dc:creator>
  <cp:keywords/>
  <dc:description/>
  <cp:lastModifiedBy>Khadr, Mona F (CPA/CS)</cp:lastModifiedBy>
  <cp:revision/>
  <dcterms:created xsi:type="dcterms:W3CDTF">2016-06-06T17:13:17Z</dcterms:created>
  <dcterms:modified xsi:type="dcterms:W3CDTF">2024-05-22T13:36:08Z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0x010100538E8B60E597154BAB6F8C48C1E371FE</vt:lpwstr>
  </property>
  <property fmtid="{D5CDD505-2E9C-101B-9397-08002B2CF9AE}" pid="3" name="MediaServiceImageTags">
    <vt:lpwstr/>
  </property>
  <property fmtid="{D5CDD505-2E9C-101B-9397-08002B2CF9AE}" pid="4" name="MSIP_Label_676e9a81-9c38-4f91-9146-84cda847f359_Enabled">
    <vt:lpwstr>true</vt:lpwstr>
  </property>
  <property fmtid="{D5CDD505-2E9C-101B-9397-08002B2CF9AE}" pid="5" name="MSIP_Label_676e9a81-9c38-4f91-9146-84cda847f359_SetDate">
    <vt:lpwstr>2024-04-17T17:54:34Z</vt:lpwstr>
  </property>
  <property fmtid="{D5CDD505-2E9C-101B-9397-08002B2CF9AE}" pid="6" name="MSIP_Label_676e9a81-9c38-4f91-9146-84cda847f359_Method">
    <vt:lpwstr>Standard</vt:lpwstr>
  </property>
  <property fmtid="{D5CDD505-2E9C-101B-9397-08002B2CF9AE}" pid="7" name="MSIP_Label_676e9a81-9c38-4f91-9146-84cda847f359_Name">
    <vt:lpwstr>UNCLASSIFIED</vt:lpwstr>
  </property>
  <property fmtid="{D5CDD505-2E9C-101B-9397-08002B2CF9AE}" pid="8" name="MSIP_Label_676e9a81-9c38-4f91-9146-84cda847f359_SiteId">
    <vt:lpwstr>c12a9f27-505d-4fc6-9afa-a0fd65d9e984</vt:lpwstr>
  </property>
  <property fmtid="{D5CDD505-2E9C-101B-9397-08002B2CF9AE}" pid="9" name="MSIP_Label_676e9a81-9c38-4f91-9146-84cda847f359_ActionId">
    <vt:lpwstr>976d715f-f597-45c6-9fd2-90531ea8061e</vt:lpwstr>
  </property>
  <property fmtid="{D5CDD505-2E9C-101B-9397-08002B2CF9AE}" pid="10" name="MSIP_Label_676e9a81-9c38-4f91-9146-84cda847f359_ContentBits">
    <vt:lpwstr>1</vt:lpwstr>
  </property>
</Properties>
</file>