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_divisions\Economic Analysis\Country Work\Mozambique\ERR\Published Version\"/>
    </mc:Choice>
  </mc:AlternateContent>
  <bookViews>
    <workbookView xWindow="9600" yWindow="-15" windowWidth="9645" windowHeight="8100" firstSheet="1" activeTab="1"/>
  </bookViews>
  <sheets>
    <sheet name="CB_DATA_" sheetId="15" state="veryHidden" r:id="rId1"/>
    <sheet name="User's Guide" sheetId="16" r:id="rId2"/>
    <sheet name="Project Description" sheetId="17" r:id="rId3"/>
    <sheet name="ERR &amp; Sensitivity Analysis" sheetId="18" r:id="rId4"/>
    <sheet name="Cost-Benefit Summary" sheetId="13" r:id="rId5"/>
    <sheet name="Dollar Conversion" sheetId="12" r:id="rId6"/>
    <sheet name="MCC Costs" sheetId="14" r:id="rId7"/>
    <sheet name="Water Demand" sheetId="1" r:id="rId8"/>
    <sheet name="Demand" sheetId="2" r:id="rId9"/>
    <sheet name="Health - DALYs Diarrhea" sheetId="5" r:id="rId10"/>
    <sheet name="Health Assumptions" sheetId="4" r:id="rId11"/>
    <sheet name="Health Beneficiaries" sheetId="6" r:id="rId12"/>
    <sheet name="Health Benefits" sheetId="8" r:id="rId13"/>
    <sheet name="Crystal Ball" sheetId="9" r:id="rId14"/>
    <sheet name="Charts" sheetId="10" r:id="rId15"/>
    <sheet name="Poverty Scorecard" sheetId="19"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ddCollrateincrease">[1]Dashboard!$AQ$26</definedName>
    <definedName name="AddExchRateIncrease">[1]Sensitivity!$Y$17</definedName>
    <definedName name="AddTariffincrease">[1]Dashboard!$AQ$22</definedName>
    <definedName name="AddVolIncrease">[1]Dashboard!$AQ$24</definedName>
    <definedName name="CA_CAPEX_RatioWtpBoreh_ANG">'[1]Company Assumptions'!$H$516</definedName>
    <definedName name="CA_CAPEX_RatioWtpBoreh_BEIRA">'[1]Company Assumptions'!$H$511</definedName>
    <definedName name="CA_CAPEX_RatioWtpBoreh_CHIMOIO">'[1]Company Assumptions'!$H$512</definedName>
    <definedName name="CA_CAPEX_RatioWtpBoreh_CUAM">'[1]Company Assumptions'!$H$518</definedName>
    <definedName name="CA_CAPEX_RatioWtpBoreh_IBANE">'[1]Company Assumptions'!$H$509</definedName>
    <definedName name="CA_CAPEX_RatioWtpBoreh_LICH">'[1]Company Assumptions'!$H$519</definedName>
    <definedName name="CA_CAPEX_RatioWtpBoreh_MPT">'[1]Company Assumptions'!$H$506</definedName>
    <definedName name="CA_CAPEX_RatioWtpBoreh_MXX">'[1]Company Assumptions'!$H$510</definedName>
    <definedName name="CA_CAPEX_RatioWtpBoreh_NAC">'[1]Company Assumptions'!$H$517</definedName>
    <definedName name="CA_CAPEX_RatioWtpBoreh_NAMP">'[1]Company Assumptions'!$H$514</definedName>
    <definedName name="CA_CAPEX_RatioWtpBoreh_PEMBA">'[1]Company Assumptions'!$H$515</definedName>
    <definedName name="CA_CAPEX_RatioWtpBoreh_QUEL">'[1]Company Assumptions'!$H$520</definedName>
    <definedName name="CA_CAPEX_RatioWtpBoreh_TETE">'[1]Company Assumptions'!$H$513</definedName>
    <definedName name="CA_CAPEX_RatioWtpBoreh_XKW">'[1]Company Assumptions'!$H$508</definedName>
    <definedName name="CA_CAPEX_RatioWtpBoreh_XX">'[1]Company Assumptions'!$H$507</definedName>
    <definedName name="CA_PopGrowth_ANG">'[1]Company Assumptions'!$H$28</definedName>
    <definedName name="CA_PopGrowth_BEIRA">'[1]Company Assumptions'!$H$23</definedName>
    <definedName name="CA_PopGrowth_CHIMOIO">'[1]Company Assumptions'!$H$24</definedName>
    <definedName name="CA_PopGrowth_CUAM">'[1]Company Assumptions'!$H$30</definedName>
    <definedName name="CA_PopGrowth_IBANE">'[1]Company Assumptions'!$H$21</definedName>
    <definedName name="CA_PopGrowth_LICH">'[1]Company Assumptions'!$H$31</definedName>
    <definedName name="CA_PopGrowth_MPT">'[1]Company Assumptions'!$H$18</definedName>
    <definedName name="CA_PopGrowth_MXX">'[1]Company Assumptions'!$H$22</definedName>
    <definedName name="CA_PopGrowth_NAC">'[1]Company Assumptions'!$H$29</definedName>
    <definedName name="CA_PopGrowth_NAMP">'[1]Company Assumptions'!$H$26</definedName>
    <definedName name="CA_PopGrowth_PEMBA">'[1]Company Assumptions'!$H$27</definedName>
    <definedName name="CA_PopGrowth_QUEL">'[1]Company Assumptions'!$H$32</definedName>
    <definedName name="CA_PopGrowth_TETE">'[1]Company Assumptions'!$H$25</definedName>
    <definedName name="CA_PopGrowth_XKW">'[1]Company Assumptions'!$H$20</definedName>
    <definedName name="CA_PopGrowth_XX">'[1]Company Assumptions'!$H$19</definedName>
    <definedName name="CB_1341578b46184968b39e12893021cae6" localSheetId="13" hidden="1">'Crystal Ball'!$C$3</definedName>
    <definedName name="CB_266a00340f104c1b81746b1ded80d6a2" localSheetId="13" hidden="1">'Crystal Ball'!$C$6</definedName>
    <definedName name="CB_2cf58b89cd854155af23812b63cff3c9" localSheetId="13" hidden="1">'Crystal Ball'!$C$4</definedName>
    <definedName name="CB_Block_00000000000000000000000000000000" localSheetId="0" hidden="1">"'7.0.0.0"</definedName>
    <definedName name="CB_Block_00000000000000000000000000000000" localSheetId="13" hidden="1">"'7.0.0.0"</definedName>
    <definedName name="CB_Block_00000000000000000000000000000001" localSheetId="0" hidden="1">"'635217762371510000"</definedName>
    <definedName name="CB_Block_00000000000000000000000000000001" localSheetId="13" hidden="1">"'635217762371660000"</definedName>
    <definedName name="CB_Block_00000000000000000000000000000003" localSheetId="0" hidden="1">"'11.1.2926.0"</definedName>
    <definedName name="CB_Block_00000000000000000000000000000003" localSheetId="13" hidden="1">"'11.1.2926.0"</definedName>
    <definedName name="CB_BlockExt_00000000000000000000000000000003" localSheetId="0" hidden="1">"'11.1.2.2.000"</definedName>
    <definedName name="CB_BlockExt_00000000000000000000000000000003" localSheetId="13" hidden="1">"'11.1.2.2.000"</definedName>
    <definedName name="CB_dee438f0dca24e53807d42adfeb3208b" localSheetId="0" hidden="1">#N/A</definedName>
    <definedName name="CBWorkbookPriority" localSheetId="0" hidden="1">-738989757</definedName>
    <definedName name="CBx_42d12d7776d341379f4522913a749706" localSheetId="0" hidden="1">"'CB_DATA_'!$A$1"</definedName>
    <definedName name="CBx_73efd33abb44415391d3d4b3effcd56d" localSheetId="0" hidden="1">"'Crystal Ball'!$A$1"</definedName>
    <definedName name="CBx_Sheet_Guid" localSheetId="0" hidden="1">"'42d12d77-76d3-4137-9f45-22913a749706"</definedName>
    <definedName name="CBx_Sheet_Guid" localSheetId="13" hidden="1">"'73efd33a-bb44-4153-91d3-d4b3effcd56d"</definedName>
    <definedName name="CBx_SheetRef" localSheetId="0" hidden="1">CB_DATA_!$A$14</definedName>
    <definedName name="CBx_SheetRef" localSheetId="13" hidden="1">CB_DATA_!$B$14</definedName>
    <definedName name="CBx_StorageType" localSheetId="0" hidden="1">2</definedName>
    <definedName name="CBx_StorageType" localSheetId="13" hidden="1">2</definedName>
    <definedName name="chart_index">'[1]summary sheet'!$D$8</definedName>
    <definedName name="ConnFontActive">'[2]Input sheet'!$G$4281:$Z$4281</definedName>
    <definedName name="d">[1]OverallAssumptions!$H$86</definedName>
    <definedName name="dm">[1]OverallAssumptions!$H$87</definedName>
    <definedName name="EBITDA">'[1]FIPAG consolidated'!$H$541:$AM$541</definedName>
    <definedName name="EBITDAAdj">'[1]FIPAG consolidated Donor'!$H$449:$AM$449</definedName>
    <definedName name="GA_OPEX_AuditExpertCosts_HQ_T1">'[1]Company Assumptions'!$H$762</definedName>
    <definedName name="GA_OPEX_OperCosts_HQ_T1">'[1]Company Assumptions'!$H$756</definedName>
    <definedName name="GA_OPEX_StaffCosts_HQ_T1">'[1]Company Assumptions'!$H$758</definedName>
    <definedName name="GA_OPEX_TrainingCosts_HQ_T1">'[1]Company Assumptions'!$H$760</definedName>
    <definedName name="InvNetwIncrease">[1]Sensitivity!$R$11</definedName>
    <definedName name="m">[1]OverallAssumptions!$H$85</definedName>
    <definedName name="mil">[1]OverallAssumptions!$H$89</definedName>
    <definedName name="OA_APPerc">[1]OverallAssumptions!#REF!</definedName>
    <definedName name="OA_BDProvRate">[1]OverallAssumptions!$H$48</definedName>
    <definedName name="OA_CAPEX_EquipmtIncreaseOnExtension">[1]OverallAssumptions!$H$72</definedName>
    <definedName name="OA_CAPEX_OtherIncreaseOnExtension">[1]OverallAssumptions!$H$73</definedName>
    <definedName name="OA_CAPEX_ReplacementEquipmt">[1]OverallAssumptions!$H$76</definedName>
    <definedName name="OA_CAPEX_ReplacementOther">[1]OverallAssumptions!$H$77</definedName>
    <definedName name="OA_CAPEX_UnitCostCapacityExpanWTP">[1]OverallAssumptions!$H$78</definedName>
    <definedName name="OA_depA_percOfSales">[1]OverallAssumptions!$H$81</definedName>
    <definedName name="OA_depA_Structure">[1]OverallAssumptions!$H$81</definedName>
    <definedName name="OA_depB_percOfSales">[1]OverallAssumptions!$H$82</definedName>
    <definedName name="OA_depC_Other">[1]OverallAssumptions!$H$83</definedName>
    <definedName name="OA_depC_percOfSales">[1]OverallAssumptions!$H$83</definedName>
    <definedName name="_xlnm.Print_Area" localSheetId="7">'Water Demand'!$A$1:$V$110</definedName>
    <definedName name="_xlnm.Print_Titles" localSheetId="7">'Water Demand'!$1:$5</definedName>
    <definedName name="solver_adj">#REF!</definedName>
    <definedName name="solver_opt">#REF!</definedName>
    <definedName name="ssPopGrowth">[1]OverallAssumptions!#REF!</definedName>
    <definedName name="StaffEffIncrease">[1]Sensitivity!$Q$13</definedName>
    <definedName name="t">[1]OverallAssumptions!$H$88</definedName>
    <definedName name="VolumeCapturedMonth">'[2]Input sheet'!$G$4557:$Z$4557</definedName>
    <definedName name="yT_1">[1]OverallAssumptions!$H$90</definedName>
    <definedName name="yT_2">[1]OverallAssumptions!$H$91</definedName>
    <definedName name="yyCA_AverageConsDomestic_AdeM">'[1]Company Assumptions'!$H$34:$AM$34</definedName>
    <definedName name="yyCA_AverageConsDomesticB_AdeM">'[1]Company Assumptions'!$H$36:$AM$36</definedName>
    <definedName name="yyCA_AverageConsDomHouse_ANG">'[1]Company Assumptions'!$H$63:$AM$63</definedName>
    <definedName name="yyCA_AverageConsDomHouse_BEIRA">'[1]Company Assumptions'!$H$53:$AM$53</definedName>
    <definedName name="yyCA_AverageConsDomHouse_CHIM">'[1]Company Assumptions'!$H$55:$AM$55</definedName>
    <definedName name="yyCA_AverageConsDomHouse_CUAM">'[1]Company Assumptions'!$H$67:$AM$67</definedName>
    <definedName name="yyCA_AverageConsDomHouse_IBANE">'[1]Company Assumptions'!$H$49:$AM$49</definedName>
    <definedName name="yyCA_AverageConsDomHouse_LICH">'[1]Company Assumptions'!$H$69:$AM$69</definedName>
    <definedName name="yyCA_AverageConsDomHouse_MXX">'[1]Company Assumptions'!$H$51:$AM$51</definedName>
    <definedName name="yyCA_AverageConsDomHouse_NAC">'[1]Company Assumptions'!$H$65:$AM$65</definedName>
    <definedName name="yyCA_AverageConsDomHouse_NAMP">'[1]Company Assumptions'!$H$59:$AM$59</definedName>
    <definedName name="yyCA_AverageConsDomHouse_PEMBA">'[1]Company Assumptions'!$H$61:$AM$61</definedName>
    <definedName name="yyCA_AverageConsDomHouse_QUEL">'[1]Company Assumptions'!$H$71:$AM$71</definedName>
    <definedName name="yyCA_AverageConsDomHouse_TETE">'[1]Company Assumptions'!$H$57:$AM$57</definedName>
    <definedName name="yyCA_AverageConsDomHouse_XKW">'[1]Company Assumptions'!$H$47:$AM$47</definedName>
    <definedName name="yyCA_AverageConsDomHouse_XX">'[1]Company Assumptions'!$H$45:$AM$45</definedName>
    <definedName name="yyCA_AverageConsDomStandpost_ANG">'[1]Company Assumptions'!$H$93:$AM$93</definedName>
    <definedName name="yyCA_AverageConsDomStandpost_BEIRA">'[1]Company Assumptions'!$H$83:$AM$83</definedName>
    <definedName name="yyCA_AverageConsDomStandpost_CHIM">'[1]Company Assumptions'!$H$85:$AM$85</definedName>
    <definedName name="yyCA_AverageConsDomStandpost_CUAM">'[1]Company Assumptions'!$H$97:$AM$97</definedName>
    <definedName name="yyCA_AverageConsDomStandpost_IBANE">'[1]Company Assumptions'!$H$79:$AM$79</definedName>
    <definedName name="yyCA_AverageConsDomStandpost_LICH">'[1]Company Assumptions'!$H$99:$AM$99</definedName>
    <definedName name="yyCA_AverageConsDomStandpost_MXX">'[1]Company Assumptions'!$H$81:$AM$81</definedName>
    <definedName name="yyCA_AverageConsDomStandpost_NAC">'[1]Company Assumptions'!$H$95:$AM$95</definedName>
    <definedName name="yyCA_AverageConsDomStandpost_NAMP">'[1]Company Assumptions'!$H$89:$AM$89</definedName>
    <definedName name="yyCA_AverageConsDomStandpost_PEMBA">'[1]Company Assumptions'!$H$91:$AM$91</definedName>
    <definedName name="yyCA_AverageConsDomStandpost_QUEL">'[1]Company Assumptions'!$H$101:$AM$101</definedName>
    <definedName name="yyCA_AverageConsDomStandpost_TETE">'[1]Company Assumptions'!$H$87:$AM$87</definedName>
    <definedName name="yyCA_AverageConsDomStandpost_XKW">'[1]Company Assumptions'!$H$77:$AM$77</definedName>
    <definedName name="yyCA_AverageConsDomStandpost_XX">'[1]Company Assumptions'!$H$75:$AM$75</definedName>
    <definedName name="yyCA_AverageConsNonDom_ANG">'[1]Company Assumptions'!$H$217:$AM$217</definedName>
    <definedName name="yyCA_AverageConsNonDom_BEIRA">'[1]Company Assumptions'!$H$207:$AM$207</definedName>
    <definedName name="yyCA_AverageConsNonDom_CHIM">'[1]Company Assumptions'!$H$209:$AM$209</definedName>
    <definedName name="yyCA_AverageConsNonDom_CUAM">'[1]Company Assumptions'!$H$221:$AM$221</definedName>
    <definedName name="yyCA_AverageConsNonDom_IBANE">'[1]Company Assumptions'!$H$203:$AM$203</definedName>
    <definedName name="yyCA_AverageConsNonDom_LICH">'[1]Company Assumptions'!$H$223:$AM$223</definedName>
    <definedName name="yyCA_AverageConsNonDom_MXX">'[1]Company Assumptions'!$H$205:$AM$205</definedName>
    <definedName name="yyCA_AverageConsNonDom_NAC">'[1]Company Assumptions'!$H$219:$AM$219</definedName>
    <definedName name="yyCA_AverageConsNonDom_NAMP">'[1]Company Assumptions'!$H$213:$AM$213</definedName>
    <definedName name="yyCA_AverageConsNonDom_PEMBA">'[1]Company Assumptions'!$H$215:$AM$215</definedName>
    <definedName name="yyCA_AverageConsNonDom_QUEL">'[1]Company Assumptions'!$H$225:$AM$225</definedName>
    <definedName name="yyCA_AverageConsNonDom_TETE">'[1]Company Assumptions'!$H$211:$AM$211</definedName>
    <definedName name="yyCA_AverageConsNonDom_XKW">'[1]Company Assumptions'!$H$201:$AM$201</definedName>
    <definedName name="yyCA_AverageConsNonDom_XX">'[1]Company Assumptions'!$H$199:$AM$199</definedName>
    <definedName name="yyCA_AverageConsStandpost_AdeM">'[1]Company Assumptions'!$H$40:$AM$40</definedName>
    <definedName name="yyCA_AverageConsYard_AdeM">'[1]Company Assumptions'!$H$38:$AM$38</definedName>
    <definedName name="yyCA_CAPEX_NetwLengthOngoingProjects_ANG">'[1]Company Assumptions'!$H$570:$AM$570</definedName>
    <definedName name="yyCA_CAPEX_NetwLengthOngoingProjects_BEIRA">'[1]Company Assumptions'!$H$565:$AM$565</definedName>
    <definedName name="yyCA_CAPEX_NetwLengthOngoingProjects_CHIMOIO">'[1]Company Assumptions'!$H$566:$AM$566</definedName>
    <definedName name="yyCA_CAPEX_NetwLengthOngoingProjects_CUAM">'[1]Company Assumptions'!$H$572:$AM$572</definedName>
    <definedName name="yyCA_CAPEX_NetwLengthOngoingProjects_IBANE">'[1]Company Assumptions'!$H$563:$AM$563</definedName>
    <definedName name="yyCA_CAPEX_NetwLengthOngoingProjects_LICH">'[1]Company Assumptions'!$H$573:$AM$573</definedName>
    <definedName name="yyCA_CAPEX_NetwLengthOngoingProjects_MPT">'[1]Company Assumptions'!$H$560:$AM$560</definedName>
    <definedName name="yyCA_CAPEX_NetwLengthOngoingProjects_MXX">'[1]Company Assumptions'!$H$564:$AM$564</definedName>
    <definedName name="yyCA_CAPEX_NetwLengthOngoingProjects_NAC">'[1]Company Assumptions'!$H$571:$AM$571</definedName>
    <definedName name="yyCA_CAPEX_NetwLengthOngoingProjects_NAMP">'[1]Company Assumptions'!$H$568:$AM$568</definedName>
    <definedName name="yyCA_CAPEX_NetwLengthOngoingProjects_PEMBA">'[1]Company Assumptions'!$H$569:$AM$569</definedName>
    <definedName name="yyCA_CAPEX_NetwLengthOngoingProjects_QUEL">'[1]Company Assumptions'!$H$574:$AM$574</definedName>
    <definedName name="yyCA_CAPEX_NetwLengthOngoingProjects_TETE">'[1]Company Assumptions'!$H$567:$AM$567</definedName>
    <definedName name="yyCA_CAPEX_NetwLengthOngoingProjects_XKW">'[1]Company Assumptions'!$H$562:$AM$562</definedName>
    <definedName name="yyCA_CAPEX_NetwLengthOngoingProjects_XX">'[1]Company Assumptions'!$H$561:$AM$561</definedName>
    <definedName name="yyCA_CAPEX_NetwLengthReq_ANG">'[1]Company Assumptions'!$H$534:$AM$534</definedName>
    <definedName name="yyCA_CAPEX_NetwLengthReq_BEIRA">'[1]Company Assumptions'!$H$529:$AM$529</definedName>
    <definedName name="yyCA_CAPEX_NetwLengthReq_CHIMOIO">'[1]Company Assumptions'!$H$530:$AM$530</definedName>
    <definedName name="yyCA_CAPEX_NetwLengthReq_CUAM">'[1]Company Assumptions'!$H$536:$AM$536</definedName>
    <definedName name="yyCA_CAPEX_NetwLengthReq_IBANE">'[1]Company Assumptions'!$H$527:$AM$527</definedName>
    <definedName name="yyCA_CAPEX_NetwLengthReq_LICH">'[1]Company Assumptions'!$H$537:$AM$537</definedName>
    <definedName name="yyCA_CAPEX_NetwLengthReq_MPT">'[1]Company Assumptions'!$H$524:$AM$524</definedName>
    <definedName name="yyCA_CAPEX_NetwLengthReq_MXX">'[1]Company Assumptions'!$H$528:$AM$528</definedName>
    <definedName name="yyCA_CAPEX_NetwLengthReq_NAC">'[1]Company Assumptions'!$H$535:$AM$535</definedName>
    <definedName name="yyCA_CAPEX_NetwLengthReq_NAMP">'[1]Company Assumptions'!$H$532:$AM$532</definedName>
    <definedName name="yyCA_CAPEX_NetwLengthReq_PEMBA">'[1]Company Assumptions'!$H$533:$AM$533</definedName>
    <definedName name="yyCA_CAPEX_NetwLengthReq_QUEL">'[1]Company Assumptions'!$H$538:$AM$538</definedName>
    <definedName name="yyCA_CAPEX_NetwLengthReq_TETE">'[1]Company Assumptions'!$H$531:$AM$531</definedName>
    <definedName name="yyCA_CAPEX_NetwLengthReq_XKW">'[1]Company Assumptions'!$H$526:$AM$526</definedName>
    <definedName name="yyCA_CAPEX_NetwLengthReq_XX">'[1]Company Assumptions'!$H$525:$AM$525</definedName>
    <definedName name="yyCA_CAPEX_UnitCostNetwExp_ANG">'[1]Company Assumptions'!$H$552:$AM$552</definedName>
    <definedName name="yyCA_CAPEX_UnitCostNetwExp_BEIRA">'[1]Company Assumptions'!$H$547:$AM$547</definedName>
    <definedName name="yyCA_CAPEX_UnitCostNetwExp_CHIMOIO">'[1]Company Assumptions'!$H$548:$AM$548</definedName>
    <definedName name="yyCA_CAPEX_UnitCostNetwExp_CUAM">'[1]Company Assumptions'!$H$554:$AM$554</definedName>
    <definedName name="yyCA_CAPEX_UnitCostNetwExp_IBANE">'[1]Company Assumptions'!$H$545:$AM$545</definedName>
    <definedName name="yyCA_CAPEX_UnitCostNetwExp_LICH">'[1]Company Assumptions'!$H$555:$AM$555</definedName>
    <definedName name="yyCA_CAPEX_UnitCostNetwExp_MPT">'[1]Company Assumptions'!$H$542:$AM$542</definedName>
    <definedName name="yyCA_CAPEX_UnitCostNetwExp_MXX">'[1]Company Assumptions'!$H$546:$AM$546</definedName>
    <definedName name="yyCA_CAPEX_UnitCostNetwExp_NAC">'[1]Company Assumptions'!$H$553:$AM$553</definedName>
    <definedName name="yyCA_CAPEX_UnitCostNetwExp_NAMP">'[1]Company Assumptions'!$H$550:$AM$550</definedName>
    <definedName name="yyCA_CAPEX_UnitCostNetwExp_PEMBA">'[1]Company Assumptions'!$H$551:$AM$551</definedName>
    <definedName name="yyCA_CAPEX_UnitCostNetwExp_QUEL">'[1]Company Assumptions'!$H$556:$AM$556</definedName>
    <definedName name="yyCA_CAPEX_UnitCostNetwExp_TETE">'[1]Company Assumptions'!$H$549:$AM$549</definedName>
    <definedName name="yyCA_CAPEX_UnitCostNetwExp_XKW">'[1]Company Assumptions'!$H$544:$AM$544</definedName>
    <definedName name="yyCA_CAPEX_UnitCostNetwExp_XX">'[1]Company Assumptions'!$H$543:$AM$543</definedName>
    <definedName name="yyCA_CAPEXEquipment_MPT">'[1]Company Assumptions'!$H$577:$AM$577</definedName>
    <definedName name="yyCA_CollRateDomHouse_AdeM">'[1]Company Assumptions'!$H$359:$AM$359</definedName>
    <definedName name="yyCA_CollRateDomHouse_ANG">'[1]Company Assumptions'!$H$379:$AM$379</definedName>
    <definedName name="yyCA_CollRateDomHouse_BEIRA">'[1]Company Assumptions'!$H$369:$AM$369</definedName>
    <definedName name="yyCA_CollRateDomHouse_CHIMOIO">'[1]Company Assumptions'!$H$371:$AM$371</definedName>
    <definedName name="yyCA_CollRateDomHouse_CUAM">'[1]Company Assumptions'!$H$383:$AM$383</definedName>
    <definedName name="yyCA_CollRateDomHouse_IBANE">'[1]Company Assumptions'!$H$365:$AM$365</definedName>
    <definedName name="yyCA_CollRateDomHouse_LICH">'[1]Company Assumptions'!$H$385:$AM$385</definedName>
    <definedName name="yyCA_CollRateDomHouse_MXX">'[1]Company Assumptions'!$H$367:$AM$367</definedName>
    <definedName name="yyCA_CollRateDomHouse_NAC">'[1]Company Assumptions'!$H$381:$AM$381</definedName>
    <definedName name="yyCA_CollRateDomHouse_NAMP">'[1]Company Assumptions'!$H$375:$AM$375</definedName>
    <definedName name="yyCA_CollRateDomHouse_PEMBA">'[1]Company Assumptions'!$H$377:$AM$377</definedName>
    <definedName name="yyCA_CollRateDomHouse_QUEL">'[1]Company Assumptions'!$H$387:$AM$387</definedName>
    <definedName name="yyCA_CollRateDomHouse_TETE">'[1]Company Assumptions'!$H$373:$AM$373</definedName>
    <definedName name="yyCA_CollRateDomHouse_XKW">'[1]Company Assumptions'!$H$363:$AM$363</definedName>
    <definedName name="yyCA_CollRateDomHouse_XX">'[1]Company Assumptions'!$H$361:$AM$361</definedName>
    <definedName name="yyCA_CollRateDomStandpost_AdeM">'[1]Company Assumptions'!$H$392:$AM$392</definedName>
    <definedName name="yyCA_CollRateDomStandpost_ANG">'[1]Company Assumptions'!$H$412:$AM$412</definedName>
    <definedName name="yyCA_CollRateDomStandpost_BEIRA">'[1]Company Assumptions'!$H$402:$AM$402</definedName>
    <definedName name="yyCA_CollRateDomStandpost_CHIMOIO">'[1]Company Assumptions'!$H$404:$AM$404</definedName>
    <definedName name="yyCA_CollRateDomStandpost_CUAM">'[1]Company Assumptions'!$H$416:$AM$416</definedName>
    <definedName name="yyCA_CollRateDomStandpost_IBANE">'[1]Company Assumptions'!$H$398:$AM$398</definedName>
    <definedName name="yyCA_CollRateDomStandpost_LICH">'[1]Company Assumptions'!$H$418:$AM$418</definedName>
    <definedName name="yyCA_CollRateDomStandpost_MXX">'[1]Company Assumptions'!$H$400:$AM$400</definedName>
    <definedName name="yyCA_CollRateDomStandpost_NAC">'[1]Company Assumptions'!$H$414:$AM$414</definedName>
    <definedName name="yyCA_CollRateDomStandpost_NAMP">'[1]Company Assumptions'!$H$408:$AM$408</definedName>
    <definedName name="yyCA_CollRateDomStandpost_PEMBA">'[1]Company Assumptions'!$H$410:$AM$410</definedName>
    <definedName name="yyCA_CollRateDomStandpost_QUEL">'[1]Company Assumptions'!$H$420:$AM$420</definedName>
    <definedName name="yyCA_CollRateDomStandpost_TETE">'[1]Company Assumptions'!$H$406:$AM$406</definedName>
    <definedName name="yyCA_CollRateDomStandpost_XKW">'[1]Company Assumptions'!$H$396:$AM$396</definedName>
    <definedName name="yyCA_CollRateDomStandpost_XX">'[1]Company Assumptions'!$H$394:$AM$394</definedName>
    <definedName name="yyCA_CollRateNonDomCommerc_AdeM">'[1]Company Assumptions'!$H$424:$AM$424</definedName>
    <definedName name="yyCA_CollRateNonDomIndust_AdeM">'[1]Company Assumptions'!$H$426:$AM$426</definedName>
    <definedName name="yyCA_CollRateNonDomPublic_AdeM">'[1]Company Assumptions'!$H$428:$AM$428</definedName>
    <definedName name="yyCA_CollRateNonDomUnspec_ANG">'[1]Company Assumptions'!$H$451:$AM$451</definedName>
    <definedName name="yyCA_CollRateNonDomUnspec_BEIRA">'[1]Company Assumptions'!$H$441:$AM$441</definedName>
    <definedName name="yyCA_CollRateNonDomUnspec_CHIMOIO">'[1]Company Assumptions'!$H$443:$AM$443</definedName>
    <definedName name="yyCA_CollRateNonDomUnspec_CUAM">'[1]Company Assumptions'!$H$455:$AM$455</definedName>
    <definedName name="yyCA_CollRateNonDomUnspec_IBANE">'[1]Company Assumptions'!$H$437:$AM$437</definedName>
    <definedName name="yyCA_CollRateNonDomUnspec_LICH">'[1]Company Assumptions'!$H$457:$AM$457</definedName>
    <definedName name="yyCA_CollRateNonDomUnspec_MXX">'[1]Company Assumptions'!$H$439:$AM$439</definedName>
    <definedName name="yyCA_CollRateNonDomUnspec_NAC">'[1]Company Assumptions'!$H$453:$AM$453</definedName>
    <definedName name="yyCA_CollRateNonDomUnspec_NAMP">'[1]Company Assumptions'!$H$447:$AM$447</definedName>
    <definedName name="yyCA_CollRateNonDomUnspec_PEMBA">'[1]Company Assumptions'!$H$449:$AM$449</definedName>
    <definedName name="yyCA_CollRateNonDomUnspec_QUEL">'[1]Company Assumptions'!$H$459:$AM$459</definedName>
    <definedName name="yyCA_CollRateNonDomUnspec_TETE">'[1]Company Assumptions'!$H$445:$AM$445</definedName>
    <definedName name="yyCA_CollRateNonDomUnspec_XKW">'[1]Company Assumptions'!$H$435:$AM$435</definedName>
    <definedName name="yyCA_CollRateNonDomUnspec_XX">'[1]Company Assumptions'!$H$433:$AM$433</definedName>
    <definedName name="yyCA_Conns_ANG">'[1]Company Assumptions'!$H$126:$AM$126</definedName>
    <definedName name="yyCA_Conns_BEIRA">'[1]Company Assumptions'!$H$116:$AM$116</definedName>
    <definedName name="yyCA_Conns_CHIMOIO">'[1]Company Assumptions'!$H$118:$AM$118</definedName>
    <definedName name="yyCA_Conns_CUAM">'[1]Company Assumptions'!$H$130:$AM$130</definedName>
    <definedName name="yyCA_Conns_IBANE">'[1]Company Assumptions'!$H$112:$AM$112</definedName>
    <definedName name="yyCA_Conns_LICH">'[1]Company Assumptions'!$H$132:$AM$132</definedName>
    <definedName name="yyCA_Conns_MPT">'[1]Company Assumptions'!$H$106:$AM$106</definedName>
    <definedName name="yyCA_Conns_MXX">'[1]Company Assumptions'!$H$114:$AM$114</definedName>
    <definedName name="yyCA_Conns_NAC">'[1]Company Assumptions'!$H$128:$AM$128</definedName>
    <definedName name="yyCA_Conns_NAMP">'[1]Company Assumptions'!$H$122:$AM$122</definedName>
    <definedName name="yyCA_Conns_PEMBA">'[1]Company Assumptions'!$H$124:$AM$124</definedName>
    <definedName name="yyCA_Conns_QUEL">'[1]Company Assumptions'!$H$134:$AM$134</definedName>
    <definedName name="yyCA_Conns_TETE">'[1]Company Assumptions'!$H$120:$AM$120</definedName>
    <definedName name="yyCA_Conns_TOTAL">'[1]Company Assumptions'!$H$135:$AM$135</definedName>
    <definedName name="yyCA_Conns_XKW">'[1]Company Assumptions'!$H$110:$AM$110</definedName>
    <definedName name="yyCA_Conns_XX">'[1]Company Assumptions'!$H$108:$AM$108</definedName>
    <definedName name="yyCA_ConnsB_ANG">'[1]Company Assumptions'!$H$160:$AM$160</definedName>
    <definedName name="yyCA_ConnsB_BEIRA">'[1]Company Assumptions'!$H$150:$AM$150</definedName>
    <definedName name="yyCA_ConnsB_CHIMOIO">'[1]Company Assumptions'!$H$152:$AM$152</definedName>
    <definedName name="yyCA_ConnsB_CUAM">'[1]Company Assumptions'!$H$164:$AM$164</definedName>
    <definedName name="yyCA_ConnsB_IBANE">'[1]Company Assumptions'!$H$146:$AM$146</definedName>
    <definedName name="yyCA_ConnsB_LICH">'[1]Company Assumptions'!$H$166:$AM$166</definedName>
    <definedName name="yyCA_ConnsB_MPT">'[1]Company Assumptions'!$H$140:$AM$140</definedName>
    <definedName name="yyCA_ConnsB_MXX">'[1]Company Assumptions'!$H$148:$AM$148</definedName>
    <definedName name="yyCA_ConnsB_NAC">'[1]Company Assumptions'!$H$162:$AM$162</definedName>
    <definedName name="yyCA_ConnsB_NAMP">'[1]Company Assumptions'!$H$156:$AM$156</definedName>
    <definedName name="yyCA_ConnsB_PEMBA">'[1]Company Assumptions'!$H$158:$AM$158</definedName>
    <definedName name="yyCA_ConnsB_QUEL">'[1]Company Assumptions'!$H$168:$AM$168</definedName>
    <definedName name="yyCA_ConnsB_TETE">'[1]Company Assumptions'!$H$154:$AM$154</definedName>
    <definedName name="yyCA_ConnsB_XKW">'[1]Company Assumptions'!$H$144:$AM$144</definedName>
    <definedName name="yyCA_ConnsB_XX">'[1]Company Assumptions'!$H$142:$AM$142</definedName>
    <definedName name="yyCA_ConnsNonDom_ANG">'[1]Company Assumptions'!$H$255:$AM$255</definedName>
    <definedName name="yyCA_ConnsNonDom_BEIRA">'[1]Company Assumptions'!$H$245:$AM$245</definedName>
    <definedName name="yyCA_ConnsNonDom_CHIM">'[1]Company Assumptions'!$H$247:$AM$247</definedName>
    <definedName name="yyCA_ConnsNonDom_CUAM">'[1]Company Assumptions'!$H$259:$AM$259</definedName>
    <definedName name="yyCA_ConnsNonDom_IBANE">'[1]Company Assumptions'!$H$241:$AM$241</definedName>
    <definedName name="yyCA_ConnsNonDom_LICH">'[1]Company Assumptions'!$H$261:$AM$261</definedName>
    <definedName name="yyCA_ConnsNonDom_MXX">'[1]Company Assumptions'!$H$243:$AM$243</definedName>
    <definedName name="yyCA_ConnsNonDom_NAC">'[1]Company Assumptions'!$H$257:$AM$257</definedName>
    <definedName name="yyCA_ConnsNonDom_NAMP">'[1]Company Assumptions'!$H$251:$AM$251</definedName>
    <definedName name="yyCA_ConnsNonDom_PEMBA">'[1]Company Assumptions'!$H$253:$AM$253</definedName>
    <definedName name="yyCA_ConnsNonDom_QUEL">'[1]Company Assumptions'!$H$263:$AM$263</definedName>
    <definedName name="yyCA_ConnsNonDom_TETE">'[1]Company Assumptions'!$H$249:$AM$249</definedName>
    <definedName name="yyCA_ConnsNonDom_XKW">'[1]Company Assumptions'!$H$239:$AM$239</definedName>
    <definedName name="yyCA_ConnsNonDom_XX">'[1]Company Assumptions'!$H$237:$AM$237</definedName>
    <definedName name="yyCA_DelayFactor_AdeM">'[1]Company Assumptions'!$H$340:$AM$340</definedName>
    <definedName name="yyCA_DelayFactor_ANG">'[1]Company Assumptions'!$H$350:$AM$350</definedName>
    <definedName name="yyCA_DelayFactor_BEIRA">'[1]Company Assumptions'!$H$345:$AM$345</definedName>
    <definedName name="yyCA_DelayFactor_CHIM">'[1]Company Assumptions'!$H$346:$AM$346</definedName>
    <definedName name="yyCA_DelayFactor_CKW">'[1]Company Assumptions'!$H$342:$AM$342</definedName>
    <definedName name="yyCA_DelayFactor_CUAM">'[1]Company Assumptions'!$H$352:$AM$352</definedName>
    <definedName name="yyCA_DelayFactor_IBANE">'[1]Company Assumptions'!$H$343:$AM$343</definedName>
    <definedName name="yyCA_DelayFactor_LICH">'[1]Company Assumptions'!$H$353:$AM$353</definedName>
    <definedName name="yyCA_DelayFactor_MXX">'[1]Company Assumptions'!$H$344:$AM$344</definedName>
    <definedName name="yyCA_DelayFactor_NAC">'[1]Company Assumptions'!$H$351:$AM$351</definedName>
    <definedName name="yyCA_DelayFactor_NAMP">'[1]Company Assumptions'!$H$348:$AM$348</definedName>
    <definedName name="yyCA_DelayFactor_PEMBA">'[1]Company Assumptions'!$H$349:$AM$349</definedName>
    <definedName name="yyCA_DelayFactor_QUEL">'[1]Company Assumptions'!$H$354:$AM$354</definedName>
    <definedName name="yyCA_DelayFactor_TETE">'[1]Company Assumptions'!$H$347:$AM$347</definedName>
    <definedName name="yyCA_DelayFactor_XX">'[1]Company Assumptions'!$H$341:$AM$341</definedName>
    <definedName name="yyCA_DMND_ConnNDCommerc_AdeM">'[1]Company Assumptions'!$H$229:$AM$229</definedName>
    <definedName name="yyCA_DMND_ConnNDIndust_AdeM">'[1]Company Assumptions'!$H$231:$AM$231</definedName>
    <definedName name="yyCA_DMND_ConnNDPublic_AdeM">'[1]Company Assumptions'!$H$233:$AM$233</definedName>
    <definedName name="yyCA_DMND_DmndPerConnNDCommerc_AdeM">'[1]Company Assumptions'!$H$191:$AM$191</definedName>
    <definedName name="yyCA_DMND_DmndPerConnNDIndust_AdeM">'[1]Company Assumptions'!$H$193:$AM$193</definedName>
    <definedName name="yyCA_DMND_DmndPerConnNDPublic_AdeM">'[1]Company Assumptions'!$H$195:$AM$195</definedName>
    <definedName name="yyCA_FixedLeaseFee_AdeM">'[1]Company Assumptions'!$H$766:$AM$766</definedName>
    <definedName name="yyCA_LeaseFee_SSP">'[1]Company Assumptions'!$G$767:$AM$767</definedName>
    <definedName name="yyCA_OperatorTariff_AdeM">'[1]Company Assumptions'!$H$769:$AM$769</definedName>
    <definedName name="yyCA_OPEX_Chem_ANG">'[1]Company Assumptions'!$H$661:$AM$661</definedName>
    <definedName name="yyCA_OPEX_Chem_BEIRA">'[1]Company Assumptions'!$H$656:$AM$656</definedName>
    <definedName name="yyCA_OPEX_Chem_CHIMOIO">'[1]Company Assumptions'!$H$657:$AM$657</definedName>
    <definedName name="yyCA_OPEX_Chem_CUAM">'[1]Company Assumptions'!$H$663:$AM$663</definedName>
    <definedName name="yyCA_OPEX_Chem_IBANE">'[1]Company Assumptions'!$H$654:$AM$654</definedName>
    <definedName name="yyCA_OPEX_Chem_LICH">'[1]Company Assumptions'!$H$664:$AM$664</definedName>
    <definedName name="yyCA_OPEX_Chem_MPT">'[1]Company Assumptions'!$H$651:$AM$651</definedName>
    <definedName name="yyCA_OPEX_Chem_MXX">'[1]Company Assumptions'!$H$655:$AM$655</definedName>
    <definedName name="yyCA_OPEX_Chem_NAC">'[1]Company Assumptions'!$H$662:$AM$662</definedName>
    <definedName name="yyCA_OPEX_Chem_NAMP">'[1]Company Assumptions'!$H$659:$AM$659</definedName>
    <definedName name="yyCA_OPEX_Chem_PEMBA">'[1]Company Assumptions'!$H$660:$AM$660</definedName>
    <definedName name="yyCA_OPEX_Chem_QUEL">'[1]Company Assumptions'!$H$665:$AM$665</definedName>
    <definedName name="yyCA_OPEX_Chem_TETE">'[1]Company Assumptions'!$H$658:$AM$658</definedName>
    <definedName name="yyCA_OPEX_Chem_XKW">'[1]Company Assumptions'!$H$653:$AM$653</definedName>
    <definedName name="yyCA_OPEX_Chem_XX">'[1]Company Assumptions'!$H$652:$AM$652</definedName>
    <definedName name="yyCA_OPEX_OtherCostPerConn_AdeM">'[1]Company Assumptions'!$H$721:$AM$721</definedName>
    <definedName name="yyCA_OPEX_OtherCostPerConn_ANG">'[1]Company Assumptions'!$H$741:$AM$741</definedName>
    <definedName name="yyCA_OPEX_OtherCostPerConn_BEIRA">'[1]Company Assumptions'!$H$731:$AM$731</definedName>
    <definedName name="yyCA_OPEX_OtherCostPerConn_CHIM">'[1]Company Assumptions'!$H$733:$AM$733</definedName>
    <definedName name="yyCA_OPEX_OtherCostPerConn_CUAM">'[1]Company Assumptions'!$H$745:$AM$745</definedName>
    <definedName name="yyCA_OPEX_OtherCostPerConn_IBANE">'[1]Company Assumptions'!$H$727:$AM$727</definedName>
    <definedName name="yyCA_OPEX_OtherCostPerConn_LICH">'[1]Company Assumptions'!$H$747:$AM$747</definedName>
    <definedName name="yyCA_OPEX_OtherCostPerConn_MXX">'[1]Company Assumptions'!$H$729:$AM$729</definedName>
    <definedName name="yyCA_OPEX_OtherCostPerConn_NAC">'[1]Company Assumptions'!$H$743:$AM$743</definedName>
    <definedName name="yyCA_OPEX_OtherCostPerConn_NAMP">'[1]Company Assumptions'!$H$737:$AM$737</definedName>
    <definedName name="yyCA_OPEX_OtherCostPerConn_PEMBA">'[1]Company Assumptions'!$H$739:$AM$739</definedName>
    <definedName name="yyCA_OPEX_OtherCostPerConn_QUEL">'[1]Company Assumptions'!$H$749:$AM$749</definedName>
    <definedName name="yyCA_OPEX_OtherCostPerConn_TETE">'[1]Company Assumptions'!$H$735:$AM$735</definedName>
    <definedName name="yyCA_OPEX_OtherCostPerConn_XKW">'[1]Company Assumptions'!$H$725:$AM$725</definedName>
    <definedName name="yyCA_OPEX_OtherCostPerConn_XX">'[1]Company Assumptions'!$H$723:$AM$723</definedName>
    <definedName name="yyCA_OPEX_Power_ANG">'[1]Company Assumptions'!$H$679:$AM$679</definedName>
    <definedName name="yyCA_OPEX_Power_BEIRA">'[1]Company Assumptions'!$H$674:$AM$674</definedName>
    <definedName name="yyCA_OPEX_Power_CHIMOIO">'[1]Company Assumptions'!$H$675:$AM$675</definedName>
    <definedName name="yyCA_OPEX_Power_CUAM">'[1]Company Assumptions'!$H$681:$AM$681</definedName>
    <definedName name="yyCA_OPEX_Power_IBANE">'[1]Company Assumptions'!$H$672:$AM$672</definedName>
    <definedName name="yyCA_OPEX_Power_LICH">'[1]Company Assumptions'!$H$682:$AM$682</definedName>
    <definedName name="yyCA_OPEX_Power_MPT">'[1]Company Assumptions'!$H$669:$AM$669</definedName>
    <definedName name="yyCA_OPEX_Power_MXX">'[1]Company Assumptions'!$H$673:$AM$673</definedName>
    <definedName name="yyCA_OPEX_Power_NAC">'[1]Company Assumptions'!$H$680:$AM$680</definedName>
    <definedName name="yyCA_OPEX_Power_NAMP">'[1]Company Assumptions'!$H$677:$AM$677</definedName>
    <definedName name="yyCA_OPEX_Power_PEMBA">'[1]Company Assumptions'!$H$678:$AM$678</definedName>
    <definedName name="yyCA_OPEX_Power_QUEL">'[1]Company Assumptions'!$H$683:$AM$683</definedName>
    <definedName name="yyCA_OPEX_Power_TETE">'[1]Company Assumptions'!$H$676:$AM$676</definedName>
    <definedName name="yyCA_OPEX_Power_XKW">'[1]Company Assumptions'!$H$671:$AM$671</definedName>
    <definedName name="yyCA_OPEX_Power_XX">'[1]Company Assumptions'!$H$670:$AM$670</definedName>
    <definedName name="yyCA_OPEX_StaffEfficiency_ANG">'[1]Company Assumptions'!$H$639:$AM$639</definedName>
    <definedName name="yyCA_OPEX_StaffEfficiency_BEIRA">'[1]Company Assumptions'!$H$629:$AM$629</definedName>
    <definedName name="yyCA_OPEX_StaffEfficiency_CHIMOIO">'[1]Company Assumptions'!$H$631:$AM$631</definedName>
    <definedName name="yyCA_OPEX_StaffEfficiency_CUAM">'[1]Company Assumptions'!$H$643:$AM$643</definedName>
    <definedName name="yyCA_OPEX_StaffEfficiency_IBANE">'[1]Company Assumptions'!$H$625:$AM$625</definedName>
    <definedName name="yyCA_OPEX_StaffEfficiency_LICH">'[1]Company Assumptions'!$H$645:$AM$645</definedName>
    <definedName name="yyCA_OPEX_StaffEfficiency_MPT">'[1]Company Assumptions'!$H$619:$AM$619</definedName>
    <definedName name="yyCA_OPEX_StaffEfficiency_MXX">'[1]Company Assumptions'!$H$627:$AM$627</definedName>
    <definedName name="yyCA_OPEX_StaffEfficiency_NAC">'[1]Company Assumptions'!$H$641:$AM$641</definedName>
    <definedName name="yyCA_OPEX_StaffEfficiency_NAMP">'[1]Company Assumptions'!$H$635:$AM$635</definedName>
    <definedName name="yyCA_OPEX_StaffEfficiency_PEMBA">'[1]Company Assumptions'!$H$637:$AM$637</definedName>
    <definedName name="yyCA_OPEX_StaffEfficiency_QUEL">'[1]Company Assumptions'!$H$647:$AM$647</definedName>
    <definedName name="yyCA_OPEX_StaffEfficiency_TETE">'[1]Company Assumptions'!$H$633:$AM$633</definedName>
    <definedName name="yyCA_OPEX_StaffEfficiency_XKW">'[1]Company Assumptions'!$H$623:$AM$623</definedName>
    <definedName name="yyCA_OPEX_StaffEfficiency_XX">'[1]Company Assumptions'!$H$621:$AM$621</definedName>
    <definedName name="yyCA_OPEX_StaffUnitCosts_AdeM">'[1]Company Assumptions'!$H$586:$AM$586</definedName>
    <definedName name="yyCA_OPEX_StaffUnitCosts_ANG">'[1]Company Assumptions'!$H$606:$AM$606</definedName>
    <definedName name="yyCA_OPEX_StaffUnitCosts_BEIRA">'[1]Company Assumptions'!$H$596:$AM$596</definedName>
    <definedName name="yyCA_OPEX_StaffUnitCosts_CHIM">'[1]Company Assumptions'!$H$598:$AM$598</definedName>
    <definedName name="yyCA_OPEX_StaffUnitCosts_CUAM">'[1]Company Assumptions'!$H$610:$AM$610</definedName>
    <definedName name="yyCA_OPEX_StaffUnitCosts_IBANE">'[1]Company Assumptions'!$H$592:$AM$592</definedName>
    <definedName name="yyCA_OPEX_StaffUnitCosts_LICH">'[1]Company Assumptions'!$H$612:$AM$612</definedName>
    <definedName name="yyCA_OPEX_StaffUnitCosts_MXX">'[1]Company Assumptions'!$H$594:$AM$594</definedName>
    <definedName name="yyCA_OPEX_StaffUnitCosts_NAC">'[1]Company Assumptions'!$H$608:$AM$608</definedName>
    <definedName name="yyCA_OPEX_StaffUnitCosts_NAMP">'[1]Company Assumptions'!$H$602:$AM$602</definedName>
    <definedName name="yyCA_OPEX_StaffUnitCosts_PEMBA">'[1]Company Assumptions'!$H$604:$AM$604</definedName>
    <definedName name="yyCA_OPEX_StaffUnitCosts_QUEL">'[1]Company Assumptions'!$H$614:$AM$614</definedName>
    <definedName name="yyCA_OPEX_StaffUnitCosts_TETE">'[1]Company Assumptions'!$H$600:$AM$600</definedName>
    <definedName name="yyCA_OPEX_StaffUnitCosts_XKW">'[1]Company Assumptions'!$H$590:$AM$590</definedName>
    <definedName name="yyCA_OPEX_StaffUnitCosts_XX">'[1]Company Assumptions'!$H$588:$AM$588</definedName>
    <definedName name="yyCA_RepairMaintEquip_AdeM">'[1]Company Assumptions'!$H$703:$AM$703</definedName>
    <definedName name="yyCA_RepairMaintEquip_ANG">'[1]Company Assumptions'!$H$713:$AM$713</definedName>
    <definedName name="yyCA_RepairMaintEquip_BEIRA">'[1]Company Assumptions'!$H$708:$AM$708</definedName>
    <definedName name="yyCA_RepairMaintEquip_CHIM">'[1]Company Assumptions'!$H$709:$AM$709</definedName>
    <definedName name="yyCA_RepairMaintEquip_CKW">'[1]Company Assumptions'!$H$705:$AM$705</definedName>
    <definedName name="yyCA_RepairMaintEquip_CUAM">'[1]Company Assumptions'!$H$715:$AM$715</definedName>
    <definedName name="yyCA_RepairMaintEquip_IBANE">'[1]Company Assumptions'!$H$706:$AM$706</definedName>
    <definedName name="yyCA_RepairMaintEquip_LICH">'[1]Company Assumptions'!$H$716:$AM$716</definedName>
    <definedName name="yyCA_RepairMaintEquip_MXX">'[1]Company Assumptions'!$H$707:$AM$707</definedName>
    <definedName name="yyCA_RepairMaintEquip_NAC">'[1]Company Assumptions'!$H$714:$AM$714</definedName>
    <definedName name="yyCA_RepairMaintEquip_NAMP">'[1]Company Assumptions'!$H$711:$AM$711</definedName>
    <definedName name="yyCA_RepairMaintEquip_PEMBA">'[1]Company Assumptions'!$H$712:$AM$712</definedName>
    <definedName name="yyCA_RepairMaintEquip_QUEL">'[1]Company Assumptions'!$H$717:$AM$717</definedName>
    <definedName name="yyCA_RepairMaintEquip_TETE">'[1]Company Assumptions'!$H$710:$AM$710</definedName>
    <definedName name="yyCA_RepairMaintEquip_XX">'[1]Company Assumptions'!$H$704:$AM$704</definedName>
    <definedName name="yyCA_RepairMaintStruct_AdeM">'[1]Company Assumptions'!$H$686:$AM$686</definedName>
    <definedName name="yyCA_RepairMaintStruct_ANG">'[1]Company Assumptions'!$H$696:$AM$696</definedName>
    <definedName name="yyCA_RepairMaintStruct_BEIRA">'[1]Company Assumptions'!$H$691:$AM$691</definedName>
    <definedName name="yyCA_RepairMaintStruct_CHIM">'[1]Company Assumptions'!$H$692:$AM$692</definedName>
    <definedName name="yyCA_RepairMaintStruct_CKW">'[1]Company Assumptions'!$H$688:$AM$688</definedName>
    <definedName name="yyCA_RepairMaintStruct_CUAM">'[1]Company Assumptions'!$H$698:$AM$698</definedName>
    <definedName name="yyCA_RepairMaintStruct_IBANE">'[1]Company Assumptions'!$H$689:$AM$689</definedName>
    <definedName name="yyCA_RepairMaintStruct_LICH">'[1]Company Assumptions'!$H$699:$AM$699</definedName>
    <definedName name="yyCA_RepairMaintStruct_MXX">'[1]Company Assumptions'!$H$690:$AM$690</definedName>
    <definedName name="yyCA_RepairMaintStruct_NAC">'[1]Company Assumptions'!$H$697:$AM$697</definedName>
    <definedName name="yyCA_RepairMaintStruct_NAMP">'[1]Company Assumptions'!$H$694:$AM$694</definedName>
    <definedName name="yyCA_RepairMaintStruct_PEMBA">'[1]Company Assumptions'!$H$695:$AM$695</definedName>
    <definedName name="yyCA_RepairMaintStruct_QUEL">'[1]Company Assumptions'!$H$700:$AM$700</definedName>
    <definedName name="yyCA_RepairMaintStruct_TETE">'[1]Company Assumptions'!$H$693:$AM$693</definedName>
    <definedName name="yyCA_RepairMaintStruct_XX">'[1]Company Assumptions'!$H$687:$AM$687</definedName>
    <definedName name="yyCA_Standpipes_ANG">'[1]Company Assumptions'!$H$183:$AM$183</definedName>
    <definedName name="yyCA_Standpipes_BEIRA">'[1]Company Assumptions'!$H$178:$AM$178</definedName>
    <definedName name="yyCA_Standpipes_CHIMOIO">'[1]Company Assumptions'!$H$179:$AM$179</definedName>
    <definedName name="yyCA_Standpipes_CUAM">'[1]Company Assumptions'!$H$185:$AM$185</definedName>
    <definedName name="yyCA_Standpipes_IBANE">'[1]Company Assumptions'!$H$176:$AM$176</definedName>
    <definedName name="yyCA_Standpipes_LICH">'[1]Company Assumptions'!$H$186:$AM$186</definedName>
    <definedName name="yyCA_Standpipes_MPT">'[1]Company Assumptions'!$H$173:$AM$173</definedName>
    <definedName name="yyCA_Standpipes_MXX">'[1]Company Assumptions'!$H$177:$AM$177</definedName>
    <definedName name="yyCA_Standpipes_NAC">'[1]Company Assumptions'!$H$184:$AM$184</definedName>
    <definedName name="yyCA_Standpipes_NAMP">'[1]Company Assumptions'!$H$181:$AM$181</definedName>
    <definedName name="yyCA_Standpipes_PEMBA">'[1]Company Assumptions'!$H$182:$AM$182</definedName>
    <definedName name="yyCA_Standpipes_QUEL">'[1]Company Assumptions'!$H$187:$AM$187</definedName>
    <definedName name="yyCA_Standpipes_TETE">'[1]Company Assumptions'!$H$180:$AM$180</definedName>
    <definedName name="yyCA_Standpipes_XKW">'[1]Company Assumptions'!$H$175:$AM$175</definedName>
    <definedName name="yyCA_Standpipes_XX">'[1]Company Assumptions'!$H$174:$AM$174</definedName>
    <definedName name="yyCA_SUP_DesignProdCap_ANG">'[1]Company Assumptions'!$H$332:$AM$332</definedName>
    <definedName name="yyCA_SUP_DesignProdCap_BEIRA">'[1]Company Assumptions'!$H$327:$AM$327</definedName>
    <definedName name="yyCA_SUP_DesignProdCap_CHIMOIO">'[1]Company Assumptions'!$H$328:$AM$328</definedName>
    <definedName name="yyCA_SUP_DesignProdCap_CUAM">'[1]Company Assumptions'!$H$334:$AM$334</definedName>
    <definedName name="yyCA_SUP_DesignProdCap_IBANE">'[1]Company Assumptions'!$H$325:$AM$325</definedName>
    <definedName name="yyCA_SUP_DesignProdCap_LICH">'[1]Company Assumptions'!$H$335:$AM$335</definedName>
    <definedName name="yyCA_SUP_DesignProdCap_MPT">'[1]Company Assumptions'!$H$322:$AM$322</definedName>
    <definedName name="yyCA_SUP_DesignProdCap_MXX">'[1]Company Assumptions'!$H$326:$AM$326</definedName>
    <definedName name="yyCA_SUP_DesignProdCap_NAC">'[1]Company Assumptions'!$H$333:$AM$333</definedName>
    <definedName name="yyCA_SUP_DesignProdCap_NAMP">'[1]Company Assumptions'!$H$330:$AM$330</definedName>
    <definedName name="yyCA_SUP_DesignProdCap_PEMBA">'[1]Company Assumptions'!$H$331:$AM$331</definedName>
    <definedName name="yyCA_SUP_DesignProdCap_QUEL">'[1]Company Assumptions'!$H$336:$AM$336</definedName>
    <definedName name="yyCA_SUP_DesignProdCap_TETE">'[1]Company Assumptions'!$H$329:$AM$329</definedName>
    <definedName name="yyCA_SUP_DesignProdCap_XKW">'[1]Company Assumptions'!$H$324:$AM$324</definedName>
    <definedName name="yyCA_SUP_DesignProdCap_XX">'[1]Company Assumptions'!$H$323:$AM$323</definedName>
    <definedName name="yyCA_SUP_WaterLosses_AdeM">'[1]Company Assumptions'!#REF!</definedName>
    <definedName name="yyCA_SUP_WaterLosses_ANG">'[1]Company Assumptions'!#REF!</definedName>
    <definedName name="yyCA_SUP_WaterLosses_BEIRA">'[1]Company Assumptions'!#REF!</definedName>
    <definedName name="yyCA_SUP_WaterLosses_CHIMOIO">'[1]Company Assumptions'!#REF!</definedName>
    <definedName name="yyCA_SUP_WaterLosses_CUAM">'[1]Company Assumptions'!#REF!</definedName>
    <definedName name="yyCA_SUP_WaterLosses_IBANE">'[1]Company Assumptions'!#REF!</definedName>
    <definedName name="yyCA_SUP_WaterLosses_LICH">'[1]Company Assumptions'!#REF!</definedName>
    <definedName name="yyCA_SUP_WaterLosses_MPT">'[1]Company Assumptions'!#REF!</definedName>
    <definedName name="yyCA_SUP_WaterLosses_MXX">'[1]Company Assumptions'!#REF!</definedName>
    <definedName name="yyCA_SUP_WaterLosses_NAC">'[1]Company Assumptions'!#REF!</definedName>
    <definedName name="yyCA_SUP_WaterLosses_NAMP">'[1]Company Assumptions'!#REF!</definedName>
    <definedName name="yyCA_SUP_WaterLosses_PEMBA">'[1]Company Assumptions'!#REF!</definedName>
    <definedName name="yyCA_SUP_WaterLosses_QUEL">'[1]Company Assumptions'!#REF!</definedName>
    <definedName name="yyCA_SUP_WaterLosses_TETE">'[1]Company Assumptions'!#REF!</definedName>
    <definedName name="yyCA_SUP_WaterLosses_XKW">'[1]Company Assumptions'!#REF!</definedName>
    <definedName name="yyCA_SUP_WaterLosses_XX">'[1]Company Assumptions'!#REF!</definedName>
    <definedName name="yyCA_SUP_WaterLossesComm_AdeM">'[1]Company Assumptions'!$H$285:$AM$285</definedName>
    <definedName name="yyCA_SUP_WaterLossesComm_ANG">'[1]Company Assumptions'!$H$295:$AM$295</definedName>
    <definedName name="yyCA_SUP_WaterLossesComm_BEIRA">'[1]Company Assumptions'!$H$290:$AM$290</definedName>
    <definedName name="yyCA_SUP_WaterLossesComm_CHIMOIO">'[1]Company Assumptions'!$H$291:$AM$291</definedName>
    <definedName name="yyCA_SUP_WaterLossesComm_CUAM">'[1]Company Assumptions'!$H$297:$AM$297</definedName>
    <definedName name="yyCA_SUP_WaterLossesComm_IBANE">'[1]Company Assumptions'!$H$288:$AM$288</definedName>
    <definedName name="yyCA_SUP_WaterLossesComm_LICH">'[1]Company Assumptions'!$H$298:$AM$298</definedName>
    <definedName name="yyCA_SUP_WaterLossesComm_MXX">'[1]Company Assumptions'!$H$289:$AM$289</definedName>
    <definedName name="yyCA_SUP_WaterLossesComm_NAC">'[1]Company Assumptions'!$H$296:$AM$296</definedName>
    <definedName name="yyCA_SUP_WaterLossesComm_NAMP">'[1]Company Assumptions'!$H$293:$AM$293</definedName>
    <definedName name="yyCA_SUP_WaterLossesComm_PEMBA">'[1]Company Assumptions'!$H$294:$AM$294</definedName>
    <definedName name="yyCA_SUP_WaterLossesComm_QUEL">'[1]Company Assumptions'!$H$299:$AM$299</definedName>
    <definedName name="yyCA_SUP_WaterLossesComm_TETE">'[1]Company Assumptions'!$H$292:$AM$292</definedName>
    <definedName name="yyCA_SUP_WaterLossesComm_XKW">'[1]Company Assumptions'!$H$287:$AM$287</definedName>
    <definedName name="yyCA_SUP_WaterLossesComm_XX">'[1]Company Assumptions'!$H$286:$AM$286</definedName>
    <definedName name="yyCA_SUP_WaterLossesPhysical_AdeM">'[1]Company Assumptions'!$H$303:$AM$303</definedName>
    <definedName name="yyCA_SUP_WaterLossesPhysical_ANG">'[1]Company Assumptions'!$H$313:$AM$313</definedName>
    <definedName name="yyCA_SUP_WaterLossesPhysical_BEIRA">'[1]Company Assumptions'!$H$308:$AM$308</definedName>
    <definedName name="yyCA_SUP_WaterLossesPhysical_CHIMOIO">'[1]Company Assumptions'!$H$309:$AM$309</definedName>
    <definedName name="yyCA_SUP_WaterLossesPhysical_CUAM">'[1]Company Assumptions'!$H$315:$AM$315</definedName>
    <definedName name="yyCA_SUP_WaterLossesPhysical_IBANE">'[1]Company Assumptions'!$H$306:$AM$306</definedName>
    <definedName name="yyCA_SUP_WaterLossesPhysical_LICH">'[1]Company Assumptions'!$H$316:$AM$316</definedName>
    <definedName name="yyCA_SUP_WaterLossesPhysical_MXX">'[1]Company Assumptions'!$H$307:$AM$307</definedName>
    <definedName name="yyCA_SUP_WaterLossesPhysical_NAC">'[1]Company Assumptions'!$H$314:$AM$314</definedName>
    <definedName name="yyCA_SUP_WaterLossesPhysical_NAMP">'[1]Company Assumptions'!$H$311:$AM$311</definedName>
    <definedName name="yyCA_SUP_WaterLossesPhysical_PEMBA">'[1]Company Assumptions'!$H$312:$AM$312</definedName>
    <definedName name="yyCA_SUP_WaterLossesPhysical_QUEL">'[1]Company Assumptions'!$H$317:$AM$317</definedName>
    <definedName name="yyCA_SUP_WaterLossesPhysical_TETE">'[1]Company Assumptions'!$H$310:$AM$310</definedName>
    <definedName name="yyCA_SUP_WaterLossesPhysical_XKW">'[1]Company Assumptions'!$H$305:$AM$305</definedName>
    <definedName name="yyCA_SUP_WaterLossesPhysical_XX">'[1]Company Assumptions'!$H$304:$AM$304</definedName>
    <definedName name="yyCA_TariffIncrease_AdeM">'[1]Company Assumptions'!$H$462:$AM$462</definedName>
    <definedName name="yyCA_TariffIncrease_ANG">'[1]Company Assumptions'!$H$472:$AM$472</definedName>
    <definedName name="yyCA_TariffIncrease_BEIRA">'[1]Company Assumptions'!$H$467:$AM$467</definedName>
    <definedName name="yyCA_TariffIncrease_CHIM">'[1]Company Assumptions'!$H$468:$AM$468</definedName>
    <definedName name="yyCA_TariffIncrease_CKW">'[1]Company Assumptions'!$H$464:$AM$464</definedName>
    <definedName name="yyCA_TariffIncrease_CUAM">'[1]Company Assumptions'!$H$474:$AM$474</definedName>
    <definedName name="yyCA_TariffIncrease_IBANE">'[1]Company Assumptions'!$H$465:$AM$465</definedName>
    <definedName name="yyCA_TariffIncrease_LICH">'[1]Company Assumptions'!$H$475:$AM$475</definedName>
    <definedName name="yyCA_TariffIncrease_MXX">'[1]Company Assumptions'!$H$466:$AM$466</definedName>
    <definedName name="yyCA_TariffIncrease_NAC">'[1]Company Assumptions'!$H$473:$AM$473</definedName>
    <definedName name="yyCA_TariffIncrease_NAMP">'[1]Company Assumptions'!$H$470:$AM$470</definedName>
    <definedName name="yyCA_TariffIncrease_PEMBA">'[1]Company Assumptions'!$H$471:$AM$471</definedName>
    <definedName name="yyCA_TariffIncrease_QUEL">'[1]Company Assumptions'!$H$476:$AM$476</definedName>
    <definedName name="yyCA_TariffIncrease_TETE">'[1]Company Assumptions'!$H$469:$AM$469</definedName>
    <definedName name="yyCA_TariffIncrease_XX">'[1]Company Assumptions'!$H$463:$AM$463</definedName>
    <definedName name="yyCA_TariffMeterRentalFeeDom_AdeM">'[1]Company Assumptions'!$H$497:$AM$497</definedName>
    <definedName name="yyCA_TariffMeterRentalFeeNonDom_AdeM">'[1]Company Assumptions'!$H$501:$AM$501</definedName>
    <definedName name="yyCA_TariffMeterRentalFeeStandp_AdeM">'[1]Company Assumptions'!$H$499:$AM$499</definedName>
    <definedName name="yyCA_VolumePortsTankers_AdeM">'[1]Company Assumptions'!$H$266:$AM$266</definedName>
    <definedName name="yyCA_VolumePortsTankers_ANG">'[1]Company Assumptions'!$H$276:$AM$276</definedName>
    <definedName name="yyCA_VolumePortsTankers_BEIRA">'[1]Company Assumptions'!$H$271:$AM$271</definedName>
    <definedName name="yyCA_VolumePortsTankers_CHIM">'[1]Company Assumptions'!$H$272:$AM$272</definedName>
    <definedName name="yyCA_VolumePortsTankers_CKW">'[1]Company Assumptions'!$H$268:$AM$268</definedName>
    <definedName name="yyCA_VolumePortsTankers_CUAM">'[1]Company Assumptions'!$H$278:$AM$278</definedName>
    <definedName name="yyCA_VolumePortsTankers_IBANE">'[1]Company Assumptions'!$H$269:$AM$269</definedName>
    <definedName name="yyCA_VolumePortsTankers_LICH">'[1]Company Assumptions'!$H$279:$AM$279</definedName>
    <definedName name="yyCA_VolumePortsTankers_MXX">'[1]Company Assumptions'!$H$270:$AM$270</definedName>
    <definedName name="yyCA_VolumePortsTankers_NAC">'[1]Company Assumptions'!$H$277:$AM$277</definedName>
    <definedName name="yyCA_VolumePortsTankers_NAMP">'[1]Company Assumptions'!$H$274:$AM$274</definedName>
    <definedName name="yyCA_VolumePortsTankers_PEMBA">'[1]Company Assumptions'!$H$275:$AM$275</definedName>
    <definedName name="yyCA_VolumePortsTankers_QUEL">'[1]Company Assumptions'!$H$280:$AM$280</definedName>
    <definedName name="yyCA_VolumePortsTankers_TETE">'[1]Company Assumptions'!$H$273:$AM$273</definedName>
    <definedName name="yyCA_VolumePortsTankers_XX">'[1]Company Assumptions'!$H$267:$AM$267</definedName>
    <definedName name="yyCIT">[1]OverallAssumptions!$H$44:$AM$44</definedName>
    <definedName name="yyCSAccPayab_AdeM">[1]AdeM!$H$340:$AM$340</definedName>
    <definedName name="yyCSAccPayab_ANG">[1]ANG!$H$298:$AM$298</definedName>
    <definedName name="yyCSAccPayab_BEIRA">[1]Beira!$H$298:$AM$298</definedName>
    <definedName name="yyCSAccPayab_CHIMOIO">[1]Chimoio!$H$298:$AM$298</definedName>
    <definedName name="yyCSAccPayab_CUAM">[1]CUAM!$H$298:$AM$298</definedName>
    <definedName name="yyCSAccPayab_HQ">'[1]FIPAG HQ'!$H$64:$AM$64</definedName>
    <definedName name="yyCSAccPayab_IBANE">[1]Inhambane!$H$298:$AM$298</definedName>
    <definedName name="yyCSAccPayab_LICH">[1]LICH!$H$298:$AM$298</definedName>
    <definedName name="yyCSAccPayab_MPT">[1]Maputo!$H$196:$AM$196</definedName>
    <definedName name="yyCSAccPayab_MXX">[1]Maxixe!$H$298:$AM$298</definedName>
    <definedName name="yyCSAccPayab_NAC">[1]NAC!$H$298:$AM$298</definedName>
    <definedName name="yyCSAccPayab_NAMP">'[3]Nampula Connections'!#REF!</definedName>
    <definedName name="yyCSAccPayab_PEMBA">[1]Pemba!$H$298:$AM$298</definedName>
    <definedName name="yyCSAccPayab_QUEL">[1]Quelimane!$H$298:$AM$298</definedName>
    <definedName name="yyCSAccPayab_TETE">[1]Tete!$H$298:$AM$298</definedName>
    <definedName name="yyCSAccPayab_XKW">[1]Chokwe!$H$298:$AM$298</definedName>
    <definedName name="yyCSAccPayab_XX">'[1]Xai Xai'!$H$298:$AM$298</definedName>
    <definedName name="yyCSAccReceiv_AdeM">[1]AdeM!$H$336:$AM$336</definedName>
    <definedName name="yyCSAccReceiv_ANG">[1]ANG!$H$294:$AM$294</definedName>
    <definedName name="yyCSAccReceiv_BEIRA">[1]Beira!$H$294:$AM$294</definedName>
    <definedName name="yyCSAccReceiv_CHIMOIO">[1]Chimoio!$H$294:$AM$294</definedName>
    <definedName name="yyCSAccReceiv_CUAM">[1]CUAM!$H$294:$AM$294</definedName>
    <definedName name="yyCSAccReceiv_HQ">'[1]FIPAG HQ'!$H$61:$AM$61</definedName>
    <definedName name="yyCSAccReceiv_IBANE">[1]Inhambane!$H$294:$AM$294</definedName>
    <definedName name="yyCSAccReceiv_LICH">[1]LICH!$H$294:$AM$294</definedName>
    <definedName name="yyCSAccReceiv_MXX">[1]Maxixe!$H$294:$AM$294</definedName>
    <definedName name="yyCSAccReceiv_NAC">[1]NAC!$H$294:$AM$294</definedName>
    <definedName name="yyCSAccReceiv_NAMP">'[3]Nampula Connections'!#REF!</definedName>
    <definedName name="yyCSAccReceiv_PEMBA">[1]Pemba!$H$294:$AM$294</definedName>
    <definedName name="yyCSAccReceiv_QUEL">[1]Quelimane!$H$294:$AM$294</definedName>
    <definedName name="yyCSAccReceiv_TETE">[1]Tete!$H$294:$AM$294</definedName>
    <definedName name="yyCSAccReceiv_XKW">[1]Chokwe!$H$294:$AM$294</definedName>
    <definedName name="yyCSAccReceiv_XX">'[1]Xai Xai'!$H$294:$AM$294</definedName>
    <definedName name="yyCSAccReceivNet_AdeM">[1]AdeM!$H$342:$AM$342</definedName>
    <definedName name="yyCSAccReceivNet_ANG">[1]ANG!$H$300:$AM$300</definedName>
    <definedName name="yyCSAccReceivNet_BEIRA">[1]Beira!$H$300:$AM$300</definedName>
    <definedName name="yyCSAccReceivNet_CHIMOIO">[1]Chimoio!$H$300:$AM$300</definedName>
    <definedName name="yyCSAccReceivNet_CUAM">[1]CUAM!$H$300:$AM$300</definedName>
    <definedName name="yyCSAccReceivNet_HQ">'[1]FIPAG HQ'!$H$65:$AM$65</definedName>
    <definedName name="yyCSAccReceivNet_IBANE">[1]Inhambane!$H$300:$AM$300</definedName>
    <definedName name="yyCSAccReceivNet_LICH">[1]LICH!$H$300:$AM$300</definedName>
    <definedName name="yyCSAccReceivNet_MPT">[1]Maputo!$H$181:$AM$181</definedName>
    <definedName name="yyCSAccReceivNet_MXX">[1]Maxixe!$H$300:$AM$300</definedName>
    <definedName name="yyCSAccReceivNet_NAC">[1]NAC!$H$300:$AM$300</definedName>
    <definedName name="yyCSAccReceivNet_NAMP">'[3]Nampula Connections'!#REF!</definedName>
    <definedName name="yyCSAccReceivNet_PEMBA">[1]Pemba!$H$300:$AM$300</definedName>
    <definedName name="yyCSAccReceivNet_QUEL">[1]Quelimane!$H$300:$AM$300</definedName>
    <definedName name="yyCSAccReceivNet_TETE">[1]Tete!$H$300:$AM$300</definedName>
    <definedName name="yyCSAccReceivNet_XKW">[1]Chokwe!$H$300:$AM$300</definedName>
    <definedName name="yyCSAccReceivNet_XX">'[1]Xai Xai'!$H$300:$AM$300</definedName>
    <definedName name="yyCSArrears_AdeM">[1]AdeM!$H$335:$AM$335</definedName>
    <definedName name="yyCSArrears_NAC">[4]Nacala!#REF!</definedName>
    <definedName name="yyCSArrears_NAMP">'[3]Nampula Connections'!#REF!</definedName>
    <definedName name="yyCSAssetsCashBank_AdeM">[1]AdeM!$H$410:$AM$410</definedName>
    <definedName name="yyCSAssetsCashBank_ANG">[1]ANG!$H$366:$AM$366</definedName>
    <definedName name="yyCSAssetsCashBank_BEIRA">[1]Beira!$H$366:$AM$366</definedName>
    <definedName name="yyCSAssetsCashBank_CHIMOIO">[1]Chimoio!$H$366:$AM$366</definedName>
    <definedName name="yyCSAssetsCashBank_CUAM">[1]CUAM!$H$366:$AM$366</definedName>
    <definedName name="yyCSAssetsCashBank_HQ">'[1]FIPAG HQ'!$H$194:$AM$194</definedName>
    <definedName name="yyCSAssetsCashBank_IBANE">[1]Inhambane!$H$366:$AM$366</definedName>
    <definedName name="yyCSAssetsCashBank_LICH">[1]LICH!$H$366:$AM$366</definedName>
    <definedName name="yyCSAssetsCashBank_MPT">[1]Maputo!$H$179:$AM$179</definedName>
    <definedName name="yyCSAssetsCashBank_MXX">[1]Maxixe!$H$366:$AM$366</definedName>
    <definedName name="yyCSAssetsCashBank_NAC">[1]NAC!$H$366:$AM$366</definedName>
    <definedName name="yyCSAssetsCashBank_NAMP">'[3]Nampula Connections'!#REF!</definedName>
    <definedName name="yyCSAssetsCashBank_PEMBA">[1]Pemba!$H$366:$AM$366</definedName>
    <definedName name="yyCSAssetsCashBank_QUEL">[1]Quelimane!$H$366:$AM$366</definedName>
    <definedName name="yyCSAssetsCashBank_TETE">[1]Tete!$H$366:$AM$366</definedName>
    <definedName name="yyCSAssetsCashBank_XKW">[1]Chokwe!$H$366:$AM$366</definedName>
    <definedName name="yyCSAssetsCashBank_XX">'[1]Xai Xai'!$H$366:$AM$366</definedName>
    <definedName name="yyCSAssetsFixGrossTot_AdeM">[1]AdeM!$H$322:$AM$322</definedName>
    <definedName name="yyCSAssetsFixGrossTot_ANG">[1]ANG!$H$271:$AM$271</definedName>
    <definedName name="yyCSAssetsFixGrossTot_BEIRA">[1]Beira!$H$271:$AM$271</definedName>
    <definedName name="yyCSAssetsFixGrossTot_CHIMOIO">[1]Chimoio!$H$271:$AM$271</definedName>
    <definedName name="yyCSAssetsFixGrossTot_CUAM">[1]CUAM!$H$271:$AM$271</definedName>
    <definedName name="yyCSAssetsFixGrossTot_HQ">'[1]FIPAG HQ'!$H$46:$AM$46</definedName>
    <definedName name="yyCSAssetsFixGrossTot_IBANE">[1]Inhambane!$H$271:$AM$271</definedName>
    <definedName name="yyCSAssetsFixGrossTot_LICH">[1]LICH!$H$271:$AM$271</definedName>
    <definedName name="yyCSAssetsFixGrossTot_MPT">[1]Maputo!$H$95:$AM$95</definedName>
    <definedName name="yyCSAssetsFixGrossTot_MXX">[1]Maxixe!$H$271:$AM$271</definedName>
    <definedName name="yyCSAssetsFixGrossTot_NAC">[1]NAC!$H$271:$AM$271</definedName>
    <definedName name="yyCSAssetsFixGrossTot_NAMP">'[3]Nampula Connections'!#REF!</definedName>
    <definedName name="yyCSAssetsFixGrossTot_PEMBA">[1]Pemba!$H$271:$AM$271</definedName>
    <definedName name="yyCSAssetsFixGrossTot_QUEL">[1]Quelimane!$H$271:$AM$271</definedName>
    <definedName name="yyCSAssetsFixGrossTot_TETE">[1]Tete!$H$271:$AM$271</definedName>
    <definedName name="yyCSAssetsFixGrossTot_XKW">[1]Chokwe!$H$271:$AM$271</definedName>
    <definedName name="yyCSAssetsFixGrossTot_XX">'[1]Xai Xai'!$H$271:$AM$271</definedName>
    <definedName name="yyCSAssetsOtherCurrent_AdeM">[1]AdeM!$H$414:$AM$414</definedName>
    <definedName name="yyCSAssetsOtherCurrent_ANG">[1]ANG!$H$370:$AM$370</definedName>
    <definedName name="yyCSAssetsOtherCurrent_BEIRA">[1]Beira!$H$370:$AM$370</definedName>
    <definedName name="yyCSAssetsOtherCurrent_CHIMOIO">[1]Chimoio!$H$370:$AM$370</definedName>
    <definedName name="yyCSAssetsOtherCurrent_CUAM">[1]CUAM!$H$370:$AM$370</definedName>
    <definedName name="yyCSAssetsOtherCurrent_HQ">'[1]FIPAG HQ'!$H$198:$AM$198</definedName>
    <definedName name="yyCSAssetsOtherCurrent_IBANE">[1]Inhambane!$H$370:$AM$370</definedName>
    <definedName name="yyCSAssetsOtherCurrent_Intercompany">'[1]Intercompany eliminations'!$H$17:$AM$17</definedName>
    <definedName name="yyCSAssetsOtherCurrent_LICH">[1]LICH!$H$370:$AM$370</definedName>
    <definedName name="yyCSAssetsOtherCurrent_MPT">[1]Maputo!$H$183:$AM$183</definedName>
    <definedName name="yyCSAssetsOtherCurrent_MXX">[1]Maxixe!$H$370:$AM$370</definedName>
    <definedName name="yyCSAssetsOtherCurrent_NAC">[1]NAC!$H$370:$AM$370</definedName>
    <definedName name="yyCSAssetsOtherCurrent_NAMP">'[3]Nampula Connections'!#REF!</definedName>
    <definedName name="yyCSAssetsOtherCurrent_PEMBA">[1]Pemba!$H$370:$AM$370</definedName>
    <definedName name="yyCSAssetsOtherCurrent_QUEL">[1]Quelimane!$H$370:$AM$370</definedName>
    <definedName name="yyCSAssetsOtherCurrent_TETE">[1]Tete!$H$370:$AM$370</definedName>
    <definedName name="yyCSAssetsOtherCurrent_XKW">[1]Chokwe!$H$370:$AM$370</definedName>
    <definedName name="yyCSAssetsOtherCurrent_XX">'[1]Xai Xai'!$H$370:$AM$370</definedName>
    <definedName name="yyCSAvConsTariff_AdeM">[1]AdeM!$H$194:$AM$194</definedName>
    <definedName name="yyCSBadDebtProv_AdeM">[1]AdeM!$H$337:$AM$337</definedName>
    <definedName name="yyCSBadDebtProv_ANG">[1]ANG!$H$295:$AM$295</definedName>
    <definedName name="yyCSBadDebtProv_BEIRA">[1]Beira!$H$295:$AM$295</definedName>
    <definedName name="yyCSBadDebtProv_CHIMOIO">[1]Chimoio!$H$295:$AM$295</definedName>
    <definedName name="yyCSBadDebtProv_CUAM">[1]CUAM!$H$295:$AM$295</definedName>
    <definedName name="yyCSBadDebtProv_HQ">'[1]FIPAG HQ'!$H$62:$AM$62</definedName>
    <definedName name="yyCSBadDebtProv_IBANE">[1]Inhambane!$H$295:$AM$295</definedName>
    <definedName name="yyCSBadDebtProv_LICH">[1]LICH!$H$295:$AM$295</definedName>
    <definedName name="yyCSBadDebtProv_MXX">[1]Maxixe!$H$295:$AM$295</definedName>
    <definedName name="yyCSBadDebtProv_NAC">[1]NAC!$H$295:$AM$295</definedName>
    <definedName name="yyCSBadDebtProv_NAMP">'[3]Nampula Connections'!#REF!</definedName>
    <definedName name="yyCSBadDebtProv_PEMBA">[1]Pemba!$H$295:$AM$295</definedName>
    <definedName name="yyCSBadDebtProv_QUEL">[1]Quelimane!$H$295:$AM$295</definedName>
    <definedName name="yyCSBadDebtProv_TETE">[1]Tete!$H$295:$AM$295</definedName>
    <definedName name="yyCSBadDebtProv_XKW">[1]Chokwe!$H$295:$AM$295</definedName>
    <definedName name="yyCSBadDebtProv_XX">'[1]Xai Xai'!$H$295:$AM$295</definedName>
    <definedName name="yyCSBadDebtProvIncrs_AdeM">[1]AdeM!$H$338:$AM$338</definedName>
    <definedName name="yyCSBadDebtProvIncrs_ANG">[1]ANG!$H$296:$AM$296</definedName>
    <definedName name="yyCSBadDebtProvIncrs_BEIRA">[1]Beira!$H$296:$AM$296</definedName>
    <definedName name="yyCSBadDebtProvIncrs_CHIMOIO">[1]Chimoio!$H$296:$AM$296</definedName>
    <definedName name="yyCSBadDebtProvIncrs_CUAM">[1]CUAM!$H$296:$AM$296</definedName>
    <definedName name="yyCSBadDebtProvIncrs_HQ">'[1]FIPAG HQ'!$H$63:$AM$63</definedName>
    <definedName name="yyCSBadDebtProvIncrs_IBANE">[1]Inhambane!$H$296:$AM$296</definedName>
    <definedName name="yyCSBadDebtProvIncrs_LICH">[1]LICH!$H$296:$AM$296</definedName>
    <definedName name="yyCSBadDebtProvIncrs_MXX">[1]Maxixe!$H$296:$AM$296</definedName>
    <definedName name="yyCSBadDebtProvIncrs_NAC">[1]NAC!$H$296:$AM$296</definedName>
    <definedName name="yyCSBadDebtProvIncrs_NAMP">'[3]Nampula Connections'!#REF!</definedName>
    <definedName name="yyCSBadDebtProvIncrs_PEMBA">[1]Pemba!$H$296:$AM$296</definedName>
    <definedName name="yyCSBadDebtProvIncrs_QUEL">[1]Quelimane!$H$296:$AM$296</definedName>
    <definedName name="yyCSBadDebtProvIncrs_TETE">[1]Tete!$H$296:$AM$296</definedName>
    <definedName name="yyCSBadDebtProvIncrs_XKW">[1]Chokwe!$H$296:$AM$296</definedName>
    <definedName name="yyCSBadDebtProvIncrs_XX">'[1]Xai Xai'!$H$296:$AM$296</definedName>
    <definedName name="yyCSCAPEX_AddNetw_NAC">[4]Nacala!#REF!</definedName>
    <definedName name="yyCSCAPEX_AddNetw_NAMP">'[3]Nampula Connections'!#REF!</definedName>
    <definedName name="yyCSCAPEX_AddProdCapDay_NAC">[4]Nacala!#REF!</definedName>
    <definedName name="yyCSCAPEX_AddProdCapDay_NAMP">'[3]Nampula Connections'!#REF!</definedName>
    <definedName name="yyCSCAPEX_ConnsDom_NAC">[4]Nacala!#REF!</definedName>
    <definedName name="yyCSCAPEX_ConnsDom_NAMP">'[3]Nampula Connections'!#REF!</definedName>
    <definedName name="yyCSCAPEX_ExpanNetw_AdeM">[1]AdeM!$H$244:$AM$244</definedName>
    <definedName name="yyCSCAPEX_ExpanNetw_ANG">[1]ANG!$H$195:$AM$195</definedName>
    <definedName name="yyCSCAPEX_ExpanNetw_BEIRA">[1]Beira!$H$195:$AM$195</definedName>
    <definedName name="yyCSCAPEX_ExpanNetw_CHIMOIO">[1]Chimoio!$H$195:$AM$195</definedName>
    <definedName name="yyCSCAPEX_ExpanNetw_CUAM">[1]CUAM!$H$195:$AM$195</definedName>
    <definedName name="yyCSCAPEX_ExpanNetw_IBANE">[1]Inhambane!$H$195:$AM$195</definedName>
    <definedName name="yyCSCAPEX_ExpanNetw_LICH">[1]LICH!$H$195:$AM$195</definedName>
    <definedName name="yyCSCAPEX_ExpanNetw_MPT">[1]Maputo!$H$58:$AM$58</definedName>
    <definedName name="yyCSCAPEX_ExpanNetw_MXX">[1]Maxixe!$H$195:$AM$195</definedName>
    <definedName name="yyCSCAPEX_ExpanNetw_NAC">[1]NAC!$H$195:$AM$195</definedName>
    <definedName name="yyCSCAPEX_ExpanNetw_NAMP">'[3]Nampula Connections'!#REF!</definedName>
    <definedName name="yyCSCAPEX_ExpanNetw_PEMBA">[1]Pemba!$H$195:$AM$195</definedName>
    <definedName name="yyCSCAPEX_ExpanNetw_QUEL">[1]Quelimane!$H$195:$AM$195</definedName>
    <definedName name="yyCSCAPEX_ExpanNetw_TETE">[1]Tete!$H$195:$AM$195</definedName>
    <definedName name="yyCSCAPEX_ExpanNetw_XKW">[1]Chokwe!$H$195:$AM$195</definedName>
    <definedName name="yyCSCAPEX_ExpanNetw_XX">'[1]Xai Xai'!$H$195:$AM$195</definedName>
    <definedName name="yyCSCAPEX_ExpanProd_AdeM">[1]AdeM!$H$235:$AM$235</definedName>
    <definedName name="yyCSCAPEX_ExpanProd_ANG">[1]ANG!$H$159:$AM$159</definedName>
    <definedName name="yyCSCAPEX_ExpanProd_BEIRA">[1]Beira!$H$159:$AM$159</definedName>
    <definedName name="yyCSCAPEX_ExpanProd_CHIMOIO">[1]Chimoio!$H$159:$AM$159</definedName>
    <definedName name="yyCSCAPEX_ExpanProd_CUAM">[1]CUAM!$H$159:$AM$159</definedName>
    <definedName name="yyCSCAPEX_ExpanProd_IBANE">[1]Inhambane!$H$159:$AM$159</definedName>
    <definedName name="yyCSCAPEX_ExpanProd_LICH">[1]LICH!$H$159:$AM$159</definedName>
    <definedName name="yyCSCAPEX_ExpanProd_MPT">[1]Maputo!$H$28:$AM$28</definedName>
    <definedName name="yyCSCAPEX_ExpanProd_MXX">[1]Maxixe!$H$159:$AM$159</definedName>
    <definedName name="yyCSCAPEX_ExpanProd_NAC">[1]NAC!$H$159:$AM$159</definedName>
    <definedName name="yyCSCAPEX_ExpanProd_NAMP">'[3]Nampula Connections'!#REF!</definedName>
    <definedName name="yyCSCAPEX_ExpanProd_PEMBA">[1]Pemba!$H$159:$AM$159</definedName>
    <definedName name="yyCSCAPEX_ExpanProd_QUEL">[1]Quelimane!$H$159:$AM$159</definedName>
    <definedName name="yyCSCAPEX_ExpanProd_TETE">[1]Tete!$H$159:$AM$159</definedName>
    <definedName name="yyCSCAPEX_ExpanProd_XKW">[1]Chokwe!$H$159:$AM$159</definedName>
    <definedName name="yyCSCAPEX_ExpanProd_XX">'[1]Xai Xai'!$H$159:$AM$159</definedName>
    <definedName name="yyCSCAPEX_Replace_AdeM">[1]AdeM!$H$253:$AM$253</definedName>
    <definedName name="yyCSCAPEX_Replace_ANG">[1]ANG!$H$207:$AM$207</definedName>
    <definedName name="yyCSCAPEX_Replace_BEIRA">[1]Beira!$H$207:$AM$207</definedName>
    <definedName name="yyCSCAPEX_Replace_CHIMOIO">[1]Chimoio!$H$207:$AM$207</definedName>
    <definedName name="yyCSCAPEX_Replace_CUAM">[1]CUAM!$H$207:$AM$207</definedName>
    <definedName name="yyCSCAPEX_Replace_IBANE">[1]Inhambane!$H$207:$AM$207</definedName>
    <definedName name="yyCSCAPEX_Replace_LICH">[1]LICH!$H$207:$AM$207</definedName>
    <definedName name="yyCSCAPEX_Replace_MPT">[1]Maputo!$H$68:$AM$68</definedName>
    <definedName name="yyCSCAPEX_Replace_MXX">[1]Maxixe!$H$207:$AM$207</definedName>
    <definedName name="yyCSCAPEX_Replace_NAC">[1]NAC!$H$207:$AM$207</definedName>
    <definedName name="yyCSCAPEX_Replace_NAMP">'[3]Nampula Connections'!#REF!</definedName>
    <definedName name="yyCSCAPEX_Replace_PEMBA">[1]Pemba!$H$207:$AM$207</definedName>
    <definedName name="yyCSCAPEX_Replace_QUEL">[1]Quelimane!$H$207:$AM$207</definedName>
    <definedName name="yyCSCAPEX_Replace_TETE">[1]Tete!$H$207:$AM$207</definedName>
    <definedName name="yyCSCAPEX_Replace_XKW">[1]Chokwe!$H$207:$AM$207</definedName>
    <definedName name="yyCSCAPEX_Replace_XX">'[1]Xai Xai'!$H$207:$AM$207</definedName>
    <definedName name="yyCSCFFinTot_HQ">'[1]FIPAG HQ'!$H$269:$AM$269</definedName>
    <definedName name="yyCSCollVol_AdeM">[1]AdeM!$H$195:$AM$195</definedName>
    <definedName name="yyCSCov_AdeM">[1]AdeM!$H$65:$AM$65</definedName>
    <definedName name="yyCSCov_ANG">[1]ANG!$H$51:$AM$51</definedName>
    <definedName name="yyCSCov_BEIRA">[1]Beira!$H$51:$AM$51</definedName>
    <definedName name="yyCSCov_CHIMOIO">[1]Chimoio!$H$51:$AM$51</definedName>
    <definedName name="yyCSCov_CUAM">[1]CUAM!$H$51:$AM$51</definedName>
    <definedName name="yyCSCov_IBANE">[1]Inhambane!$H$51:$AM$51</definedName>
    <definedName name="yyCSCov_LICH">[1]LICH!$H$51:$AM$51</definedName>
    <definedName name="yyCSCov_MXX">[1]Maxixe!$H$51:$AM$51</definedName>
    <definedName name="yyCSCov_NAC">[1]NAC!$H$51:$AM$51</definedName>
    <definedName name="yyCSCov_PEMBA">[1]Pemba!$H$51:$AM$51</definedName>
    <definedName name="yyCSCov_QUEL">[1]Quelimane!$H$51:$AM$51</definedName>
    <definedName name="yyCSCov_TETE">[1]Tete!$H$51:$AM$51</definedName>
    <definedName name="yyCSCov_XKW">[1]Chokwe!$H$51:$AM$51</definedName>
    <definedName name="yyCSCov_XX">'[1]Xai Xai'!$H$51:$AM$51</definedName>
    <definedName name="yycsDepr_AdeM">[1]AdeM!$H$395:$AM$395</definedName>
    <definedName name="yyCSDepr_ANG">[1]ANG!$H$349:$AM$349</definedName>
    <definedName name="yyCSDepr_BEIRA">[1]Beira!$H$349:$AM$349</definedName>
    <definedName name="yyCSDepr_CHIMOIO">[1]Chimoio!$H$349:$AM$349</definedName>
    <definedName name="yyCSDepr_CUAM">[1]CUAM!$H$349:$AM$349</definedName>
    <definedName name="yyCSDepr_HQ">'[1]FIPAG HQ'!$H$177:$AM$177</definedName>
    <definedName name="yyCSDepr_IBANE">[1]Inhambane!$H$349:$AM$349</definedName>
    <definedName name="yyCSDepr_LICH">[1]LICH!$H$349:$AM$349</definedName>
    <definedName name="yycsDepr_MPT">[1]Maputo!$H$164:$AM$164</definedName>
    <definedName name="yyCSDepr_MXX">[1]Maxixe!$H$349:$AM$349</definedName>
    <definedName name="yyCSDepr_NAC">[1]NAC!$H$349:$AM$349</definedName>
    <definedName name="yyCSDepr_NAMP">'[3]Nampula Connections'!#REF!</definedName>
    <definedName name="yyCSDepr_PEMBA">[1]Pemba!$H$349:$AM$349</definedName>
    <definedName name="yyCSDepr_QUEL">[1]Quelimane!$H$349:$AM$349</definedName>
    <definedName name="yyCSDepr_TETE">[1]Tete!$H$349:$AM$349</definedName>
    <definedName name="yyCSDepr_XKW">[1]Chokwe!$H$349:$AM$349</definedName>
    <definedName name="yyCSDepr_XX">'[1]Xai Xai'!$H$349:$AM$349</definedName>
    <definedName name="yyCSDepreA_ANG">[1]ANG!$H$274:$AM$274</definedName>
    <definedName name="yyCSDepreA_BEIRA">[1]Beira!$H$274:$AM$274</definedName>
    <definedName name="yyCSDepreA_CHIMOIO">[1]Chimoio!$H$274:$AM$274</definedName>
    <definedName name="yyCSDepreA_CUAM">[1]CUAM!$H$274:$AM$274</definedName>
    <definedName name="yyCSDepreA_HQ">'[1]FIPAG HQ'!$H$49:$AM$49</definedName>
    <definedName name="yyCSDepreA_IBANE">[1]Inhambane!$H$274:$AM$274</definedName>
    <definedName name="yyCSDepreA_LICH">[1]LICH!$H$274:$AM$274</definedName>
    <definedName name="yyCSDepreA_MPT">[1]Maputo!$H$98:$AM$98</definedName>
    <definedName name="yyCSDepreA_MXX">[1]Maxixe!$H$274:$AM$274</definedName>
    <definedName name="yyCSDepreA_NAC">[1]NAC!$H$274:$AM$274</definedName>
    <definedName name="yyCSDepreA_NAMP">'[3]Nampula Connections'!#REF!</definedName>
    <definedName name="yyCSDepreA_PEMBA">[1]Pemba!$H$274:$AM$274</definedName>
    <definedName name="yyCSDepreA_QUEL">[1]Quelimane!$H$274:$AM$274</definedName>
    <definedName name="yyCSDepreA_TETE">[1]Tete!$H$274:$AM$274</definedName>
    <definedName name="yyCSDepreA_XKW">[1]Chokwe!$H$274:$AM$274</definedName>
    <definedName name="yyCSDepreA_XX">'[1]Xai Xai'!$H$274:$AM$274</definedName>
    <definedName name="yyCSDepreAccuTot_AdeM">[1]AdeM!$H$332:$AM$332</definedName>
    <definedName name="yyCSDepreAccuTot_ANG">[1]ANG!$H$283:$AM$283</definedName>
    <definedName name="yyCSDepreAccuTot_BEIRA">[1]Beira!$H$283:$AM$283</definedName>
    <definedName name="yyCSDepreAccuTot_CHIMOIO">[1]Chimoio!$H$283:$AM$283</definedName>
    <definedName name="yyCSDepreAccuTot_CUAM">[1]CUAM!$H$283:$AM$283</definedName>
    <definedName name="yyCSDepreAccuTot_HQ">'[1]FIPAG HQ'!$H$58:$AM$58</definedName>
    <definedName name="yyCSDepreAccuTot_IBANE">[1]Inhambane!$H$283:$AM$283</definedName>
    <definedName name="yyCSDepreAccuTot_LICH">[1]LICH!$H$283:$AM$283</definedName>
    <definedName name="yyCSDepreAccuTot_MPT">[1]Maputo!$H$107:$AM$107</definedName>
    <definedName name="yyCSDepreAccuTot_MXX">[1]Maxixe!$H$283:$AM$283</definedName>
    <definedName name="yyCSDepreAccuTot_NAC">[1]NAC!$H$283:$AM$283</definedName>
    <definedName name="yyCSDepreAccuTot_NAMP">'[3]Nampula Connections'!#REF!</definedName>
    <definedName name="yyCSDepreAccuTot_PEMBA">[1]Pemba!$H$283:$AM$283</definedName>
    <definedName name="yyCSDepreAccuTot_QUEL">[1]Quelimane!$H$283:$AM$283</definedName>
    <definedName name="yyCSDepreAccuTot_TETE">[1]Tete!$H$283:$AM$283</definedName>
    <definedName name="yyCSDepreAccuTot_XKW">[1]Chokwe!$H$283:$AM$283</definedName>
    <definedName name="yyCSDepreAccuTot_XX">'[1]Xai Xai'!$H$283:$AM$283</definedName>
    <definedName name="yyCSDepreB_AdeM">[1]AdeM!$H$325:$AM$325</definedName>
    <definedName name="yyCSDepreB_ANG">[1]ANG!$H$275:$AM$275</definedName>
    <definedName name="yyCSDepreB_BEIRA">[1]Beira!$H$275:$AM$275</definedName>
    <definedName name="yyCSDepreB_CHIMOIO">[1]Chimoio!$H$275:$AM$275</definedName>
    <definedName name="yyCSDepreB_CUAM">[1]CUAM!$H$275:$AM$275</definedName>
    <definedName name="yyCSDepreB_HQ">'[1]FIPAG HQ'!$H$50:$AM$50</definedName>
    <definedName name="yyCSDepreB_IBANE">[1]Inhambane!$H$275:$AM$275</definedName>
    <definedName name="yyCSDepreB_LICH">[1]LICH!$H$275:$AM$275</definedName>
    <definedName name="yyCSDepreB_MXX">[1]Maxixe!$H$275:$AM$275</definedName>
    <definedName name="yyCSDepreB_NAC">[1]NAC!$H$275:$AM$275</definedName>
    <definedName name="yyCSDepreB_NAMP">'[3]Nampula Connections'!#REF!</definedName>
    <definedName name="yyCSDepreB_PEMBA">[1]Pemba!$H$275:$AM$275</definedName>
    <definedName name="yyCSDepreB_QUEL">[1]Quelimane!$H$275:$AM$275</definedName>
    <definedName name="yyCSDepreB_TETE">[1]Tete!$H$275:$AM$275</definedName>
    <definedName name="yyCSDepreB_XKW">[1]Chokwe!$H$275:$AM$275</definedName>
    <definedName name="yyCSDepreB_XX">'[1]Xai Xai'!$H$275:$AM$275</definedName>
    <definedName name="yyCSDepreC_AdeM">[1]AdeM!$H$326:$AM$326</definedName>
    <definedName name="yyCSDepreC_ANG">[1]ANG!$H$276:$AM$276</definedName>
    <definedName name="yyCSDepreC_BEIRA">[1]Beira!$H$276:$AM$276</definedName>
    <definedName name="yyCSDepreC_CHIMOIO">[1]Chimoio!$H$276:$AM$276</definedName>
    <definedName name="yyCSDepreC_CUAM">[1]CUAM!$H$276:$AM$276</definedName>
    <definedName name="yyCSDepreC_HQ">'[1]FIPAG HQ'!$H$51:$AM$51</definedName>
    <definedName name="yyCSDepreC_IBANE">[1]Inhambane!$H$276:$AM$276</definedName>
    <definedName name="yyCSDepreC_LICH">[1]LICH!$H$276:$AM$276</definedName>
    <definedName name="yyCSDepreC_MXX">[1]Maxixe!$H$276:$AM$276</definedName>
    <definedName name="yyCSDepreC_NAC">[1]NAC!$H$276:$AM$276</definedName>
    <definedName name="yyCSDepreC_NAMP">'[3]Nampula Connections'!#REF!</definedName>
    <definedName name="yyCSDepreC_PEMBA">[1]Pemba!$H$276:$AM$276</definedName>
    <definedName name="yyCSDepreC_QUEL">[1]Quelimane!$H$276:$AM$276</definedName>
    <definedName name="yyCSDepreC_TETE">[1]Tete!$H$276:$AM$276</definedName>
    <definedName name="yyCSDepreC_XKW">[1]Chokwe!$H$276:$AM$276</definedName>
    <definedName name="yyCSDepreC_XX">'[1]Xai Xai'!$H$276:$AM$276</definedName>
    <definedName name="yyCSDmnd_SuppresDmnd_AdeM">[1]AdeM!$H$115:$AM$115</definedName>
    <definedName name="yyCSDmnd_SuppresDmnd_ANG">[1]ANG!$H$86:$AM$86</definedName>
    <definedName name="yyCSDmnd_SuppresDmnd_BEIRA">[1]Beira!$H$86:$AM$86</definedName>
    <definedName name="yyCSDmnd_SuppresDmnd_CHIMOIO">[1]Chimoio!$H$86:$AM$86</definedName>
    <definedName name="yyCSDmnd_SuppresDmnd_CUAM">[1]CUAM!$H$86:$AM$86</definedName>
    <definedName name="yyCSDmnd_SuppresDmnd_IBANE">[1]Inhambane!$H$86:$AM$86</definedName>
    <definedName name="yyCSDmnd_SuppresDmnd_LICH">[1]LICH!$H$86:$AM$86</definedName>
    <definedName name="yyCSDmnd_SuppresDmnd_MXX">[1]Maxixe!$H$86:$AM$86</definedName>
    <definedName name="yyCSDmnd_SuppresDmnd_NAC">[1]NAC!$H$86:$AM$86</definedName>
    <definedName name="yyCSDmnd_SuppresDmnd_NAMP">'[3]Nampula Connections'!#REF!</definedName>
    <definedName name="yyCSDmnd_SuppresDmnd_PEMBA">[1]Pemba!$H$86:$AM$86</definedName>
    <definedName name="yyCSDmnd_SuppresDmnd_QUEL">[1]Quelimane!$H$86:$AM$86</definedName>
    <definedName name="yyCSDmnd_SuppresDmnd_TETE">[1]Tete!$H$86:$AM$86</definedName>
    <definedName name="yyCSDmnd_SuppresDmnd_XKW">[1]Chokwe!$H$86:$AM$86</definedName>
    <definedName name="yyCSDmnd_SuppresDmnd_XX">'[1]Xai Xai'!$H$86:$AM$86</definedName>
    <definedName name="yyCSDmndConnDHouseA_ANG">[1]ANG!$H$19:$AM$19</definedName>
    <definedName name="yyCSDmndConnDHouseA_BEIRA">[1]Beira!$H$19:$AM$19</definedName>
    <definedName name="yyCSDmndConnDHouseA_CHIMOIO">[1]Chimoio!$H$19:$AM$19</definedName>
    <definedName name="yyCSDmndConnDHouseA_CUAM">[1]CUAM!$H$19:$AM$19</definedName>
    <definedName name="yyCSDmndConnDHouseA_IBANE">[1]Inhambane!$H$19:$AM$19</definedName>
    <definedName name="yyCSDmndConnDHouseA_LICH">[1]LICH!$H$19:$AM$19</definedName>
    <definedName name="yyCSDmndConnDHouseA_MXX">[1]Maxixe!$H$19:$AM$19</definedName>
    <definedName name="yyCSDmndConnDHouseA_NAC">[1]NAC!$H$19:$AM$19</definedName>
    <definedName name="yyCSDmndConnDHouseA_PEMBA">[1]Pemba!$H$19:$AM$19</definedName>
    <definedName name="yyCSDmndConnDHouseA_QUEL">[1]Quelimane!$H$19:$AM$19</definedName>
    <definedName name="yyCSDmndConnDHouseA_TETE">[1]Tete!$H$19:$AM$19</definedName>
    <definedName name="yyCSDmndConnDHouseA_XKW">[1]Chokwe!$H$19:$AM$19</definedName>
    <definedName name="yyCSDmndConnDHouseA_XX">'[1]Xai Xai'!$H$19:$AM$19</definedName>
    <definedName name="yyCSDmndConnDHouseB_ANG">[1]ANG!$H$26:$AM$26</definedName>
    <definedName name="yyCSDmndConnDHouseB_BEIRA">[1]Beira!$H$26:$AM$26</definedName>
    <definedName name="yyCSDmndConnDHouseB_CHIMOIO">[1]Chimoio!$H$26:$AM$26</definedName>
    <definedName name="yyCSDmndConnDHouseB_IBANE">[1]Inhambane!$H$26:$AM$26</definedName>
    <definedName name="yyCSDmndConnDHouseB_MXX">[1]Maxixe!$H$26:$AM$26</definedName>
    <definedName name="yyCSDmndConnDHouseB_NAC">[1]NAC!$H$26:$AM$26</definedName>
    <definedName name="yyCSDmndConnDHouseB_NAMP">'[3]Nampula Connections'!#REF!</definedName>
    <definedName name="yyCSDmndConnDHouseB_PEMBA">[1]Pemba!$H$26:$AM$26</definedName>
    <definedName name="yyCSDmndConnDHouseB_QUEL">[1]Quelimane!$H$26:$AM$26</definedName>
    <definedName name="yyCSDmndConnDHouseB_TETE">[1]Tete!$H$26:$AM$26</definedName>
    <definedName name="yyCSDmndConnDHouseB_XKW">[1]Chokwe!$H$26:$AM$26</definedName>
    <definedName name="yyCSDmndConnDHouseB_XX">'[1]Xai Xai'!$H$26:$AM$26</definedName>
    <definedName name="yyCSDmndConnDHouseC_ANG">[1]ANG!$H$33:$AM$33</definedName>
    <definedName name="yyCSDmndConnDHouseC_BEIRA">[1]Beira!$H$33:$AM$33</definedName>
    <definedName name="yyCSDmndConnDHouseC_CHIMOIO">[1]Chimoio!$H$33:$AM$33</definedName>
    <definedName name="yyCSDmndConnDHouseC_CUAM">[1]CUAM!$H$33:$AM$33</definedName>
    <definedName name="yyCSDmndConnDHouseC_IBANE">[1]Inhambane!$H$33:$AM$33</definedName>
    <definedName name="yyCSDmndConnDHouseC_LICH">[1]LICH!$H$33:$AM$33</definedName>
    <definedName name="yyCSDmndConnDHouseC_MXX">[1]Maxixe!$H$33:$AM$33</definedName>
    <definedName name="yyCSDmndConnDHouseC_NAC">[1]NAC!$H$33:$AM$33</definedName>
    <definedName name="yyCSDmndConnDHouseC_NAMP">'[3]Nampula Connections'!#REF!</definedName>
    <definedName name="yyCSDmndConnDHouseC_PEMBA">[1]Pemba!$H$33:$AM$33</definedName>
    <definedName name="yyCSDmndConnDHouseC_QUEL">[1]Quelimane!$H$33:$AM$33</definedName>
    <definedName name="yyCSDmndConnDHouseC_TETE">[1]Tete!$H$33:$AM$33</definedName>
    <definedName name="yyCSDmndConnDHouseC_XKW">[1]Chokwe!$H$33:$AM$33</definedName>
    <definedName name="yyCSDmndConnDHouseC_XX">'[1]Xai Xai'!$H$33:$AM$33</definedName>
    <definedName name="yyCSDmndConnDHouseD_BEIRA">[1]Beira!$H$40:$AM$40</definedName>
    <definedName name="yyCSDmndConnDHouseD_CHIMOIO">[1]Chimoio!$H$40:$AM$40</definedName>
    <definedName name="yyCSDmndConnDHouseD_MXX">[1]Maxixe!$H$40:$AM$40</definedName>
    <definedName name="yyCSDmndConnDHouseD_NAC">[1]NAC!$H$40:$AM$40</definedName>
    <definedName name="yyCSDmndConnDHouseD_TETE">[1]Tete!$H$40:$AM$40</definedName>
    <definedName name="yyCSDmndConnDHouseD_XX">'[1]Xai Xai'!$H$40:$AM$40</definedName>
    <definedName name="yyCSDmndConnNDUnspec_BEIRA">[1]Beira!$H$57:$AM$57</definedName>
    <definedName name="yyCSDmndConnNDUnspec_CHIMOIO">[1]Chimoio!$H$57:$AM$57</definedName>
    <definedName name="yyCSDmndConnNDUnspec_NAC">[1]NAC!$H$57:$AM$57</definedName>
    <definedName name="yyCSDmndConnNDUnspec_TETE">[1]Tete!$H$57:$AM$57</definedName>
    <definedName name="yyCSDmndConnTot_AdeM">[1]AdeM!$H$98:$AM$98</definedName>
    <definedName name="yyCSDmndConnTot_ANG">[1]ANG!$H$70:$AM$70</definedName>
    <definedName name="yyCSDmndConnTot_BEIRA">[1]Beira!$H$70:$AM$70</definedName>
    <definedName name="yyCSDmndConnTot_CHIMOIO">[1]Chimoio!$H$70:$AM$70</definedName>
    <definedName name="yyCSDmndConnTot_CUAM">[1]CUAM!$H$70:$AM$70</definedName>
    <definedName name="yyCSDmndConnTot_IBANE">[1]Inhambane!$H$70:$AM$70</definedName>
    <definedName name="yyCSDmndConnTot_LICH">[1]LICH!$H$70:$AM$70</definedName>
    <definedName name="yyCSDmndConnTot_MXX">[1]Maxixe!$H$70:$AM$70</definedName>
    <definedName name="yyCSDmndConnTot_NAC">[1]NAC!$H$70:$AM$70</definedName>
    <definedName name="yyCSDmndConnTot_PEMBA">[1]Pemba!$H$70:$AM$70</definedName>
    <definedName name="yyCSDmndConnTot_QUEL">[1]Quelimane!$H$70:$AM$70</definedName>
    <definedName name="yyCSDmndConnTot_TETE">[1]Tete!$H$70:$AM$70</definedName>
    <definedName name="yyCSDmndConnTot_XKW">[1]Chokwe!$H$70:$AM$70</definedName>
    <definedName name="yyCSDmndConnTot_XX">'[1]Xai Xai'!$H$70:$AM$70</definedName>
    <definedName name="yyCSDmndConnTotIncrease_MPT">[1]Maputo!$H$33:$AM$33</definedName>
    <definedName name="yyCSDmndConnTotIncrease_NAC">[4]Nacala!#REF!</definedName>
    <definedName name="yyCSDmndConnTotIncrease_NAMP">'[3]Nampula Connections'!#REF!</definedName>
    <definedName name="yyCSDmndTotal_y_AdeM">[1]AdeM!$H$95:$AM$95</definedName>
    <definedName name="yyCSDmndTotal_y_ANG">[1]ANG!$H$68:$AM$68</definedName>
    <definedName name="yyCSDmndTotal_y_BEIRA">[1]Beira!$H$68:$AM$68</definedName>
    <definedName name="yyCSDmndTotal_y_CHIMOIO">[1]Chimoio!$H$68:$AM$68</definedName>
    <definedName name="yyCSDmndTotal_y_CUAM">[1]CUAM!$H$68:$AM$68</definedName>
    <definedName name="yyCSDmndTotal_y_IBANE">[1]Inhambane!$H$68:$AM$68</definedName>
    <definedName name="yyCSDmndTotal_y_LICH">[1]LICH!$H$68:$AM$68</definedName>
    <definedName name="yyCSDmndTotal_y_MXX">[1]Maxixe!$H$68:$AM$68</definedName>
    <definedName name="yyCSDmndTotal_y_NAC">[1]NAC!$H$68:$AM$68</definedName>
    <definedName name="yyCSDmndTotal_y_NAMP">'[3]Nampula Connections'!#REF!</definedName>
    <definedName name="yyCSDmndTotal_y_PEMBA">[1]Pemba!$H$68:$AM$68</definedName>
    <definedName name="yyCSDmndTotal_y_QUEL">[1]Quelimane!$H$68:$AM$68</definedName>
    <definedName name="yyCSDmndTotal_y_TETE">[1]Tete!$H$68:$AM$68</definedName>
    <definedName name="yyCSDmndTotal_y_XKW">[1]Chokwe!$H$68:$AM$68</definedName>
    <definedName name="yyCSDmndTotal_y_XX">'[1]Xai Xai'!$H$68:$AM$68</definedName>
    <definedName name="yyCSDmndTotPop_AdeM">[1]AdeM!$H$64:$AM$64</definedName>
    <definedName name="yyCSDmndTotPop_ANG">[1]ANG!$H$49:$AM$49</definedName>
    <definedName name="yyCSDmndTotPop_BEIRA">[1]Beira!$H$49:$AM$49</definedName>
    <definedName name="yyCSDmndTotPop_CHIMOIO">[1]Chimoio!$H$49:$AM$49</definedName>
    <definedName name="yyCSDmndTotPop_CUAM">[1]CUAM!$H$49:$AM$49</definedName>
    <definedName name="yyCSDmndTotPop_IBANE">[1]Inhambane!$H$49:$AM$49</definedName>
    <definedName name="yyCSDmndTotPop_LICH">[1]LICH!$H$49:$AM$49</definedName>
    <definedName name="yyCSDmndTotPop_MXX">[1]Maxixe!$H$49:$AM$49</definedName>
    <definedName name="yyCSDmndTotPop_NAC">[1]NAC!$H$49:$AM$49</definedName>
    <definedName name="yyCSDmndTotPop_PEMBA">[1]Pemba!$H$49:$AM$49</definedName>
    <definedName name="yyCSDmndTotPop_QUEL">[1]Quelimane!$H$49:$AM$49</definedName>
    <definedName name="yyCSDmndTotPop_TETE">[1]Tete!$H$49:$AM$49</definedName>
    <definedName name="yyCSDmndTotPop_XKW">[1]Chokwe!$H$49:$AM$49</definedName>
    <definedName name="yyCSDmndTotPop_XX">'[1]Xai Xai'!$H$49:$AM$49</definedName>
    <definedName name="yyCSDmndTotPopServ_AdeM">[1]AdeM!$H$62:$AM$62</definedName>
    <definedName name="yyCSDmndTotPopServ_ANG">[1]ANG!$H$47:$AM$47</definedName>
    <definedName name="yyCSDmndTotPopServ_BEIRA">[1]Beira!$H$47:$AM$47</definedName>
    <definedName name="yyCSDmndTotPopServ_CHIMOIO">[1]Chimoio!$H$47:$AM$47</definedName>
    <definedName name="yyCSDmndTotPopServ_CUAM">[1]CUAM!$H$47:$AM$47</definedName>
    <definedName name="yyCSDmndTotPopServ_IBANE">[1]Inhambane!$H$47:$AM$47</definedName>
    <definedName name="yyCSDmndTotPopServ_LICH">[1]LICH!$H$47:$AM$47</definedName>
    <definedName name="yyCSDmndTotPopServ_MXX">[1]Maxixe!$H$47:$AM$47</definedName>
    <definedName name="yyCSDmndTotPopServ_NAC">[1]NAC!$H$47:$AM$47</definedName>
    <definedName name="yyCSDmndTotPopServ_NAMP">'[3]Nampula Connections'!#REF!</definedName>
    <definedName name="yyCSDmndTotPopServ_PEMBA">[1]Pemba!$H$47:$AM$47</definedName>
    <definedName name="yyCSDmndTotPopServ_QUEL">[1]Quelimane!$H$47:$AM$47</definedName>
    <definedName name="yyCSDmndTotPopServ_TETE">[1]Tete!$H$47:$AM$47</definedName>
    <definedName name="yyCSDmndTotPopServ_XKW">[1]Chokwe!$H$47:$AM$47</definedName>
    <definedName name="yyCSDmndTotPopServ_XX">'[1]Xai Xai'!$H$47:$AM$47</definedName>
    <definedName name="yyCSEBITDA_AdeM">[1]AdeM!$H$392:$AM$392</definedName>
    <definedName name="yyCSEBITDA_ANG">[1]ANG!$H$346:$AM$346</definedName>
    <definedName name="yyCSEBITDA_BEIRA">[1]Beira!$H$346:$AM$346</definedName>
    <definedName name="yyCSEBITDA_CHIMOIO">[1]Chimoio!$H$346:$AM$346</definedName>
    <definedName name="yyCSEBITDA_CUAM">[1]CUAM!$H$346:$AM$346</definedName>
    <definedName name="yyCSEBITDA_HQ">'[1]FIPAG HQ'!$H$174:$AM$174</definedName>
    <definedName name="yyCSEBITDA_IBANE">[1]Inhambane!$H$346:$AM$346</definedName>
    <definedName name="yyCSEBITDA_LICH">[1]LICH!$H$346:$AM$346</definedName>
    <definedName name="yyCSEBITDA_MPT">[1]Maputo!$H$161:$AM$161</definedName>
    <definedName name="yyCSEBITDA_MXX">[1]Maxixe!$H$346:$AM$346</definedName>
    <definedName name="yyCSEBITDA_NAC">[1]NAC!$H$346:$AM$346</definedName>
    <definedName name="yyCSEBITDA_NAMP">'[3]Nampula Connections'!#REF!</definedName>
    <definedName name="yyCSEBITDA_PEMBA">[1]Pemba!$H$346:$AM$346</definedName>
    <definedName name="yyCSEBITDA_QUEL">[1]Quelimane!$H$346:$AM$346</definedName>
    <definedName name="yyCSEBITDA_TETE">[1]Tete!$H$346:$AM$346</definedName>
    <definedName name="yyCSEBITDA_XKW">[1]Chokwe!$H$346:$AM$346</definedName>
    <definedName name="yyCSEBITDA_XX">'[1]Xai Xai'!$H$346:$AM$346</definedName>
    <definedName name="yyCSEmpl_AdeM">[1]AdeM!$H$267:$AM$267</definedName>
    <definedName name="yyCSEmpl_ANG">[1]ANG!$H$223:$AM$223</definedName>
    <definedName name="yyCSEmpl_BEIRA">[1]Beira!$H$223:$AM$223</definedName>
    <definedName name="yyCSEmpl_CHIMOIO">[1]Chimoio!$H$223:$AM$223</definedName>
    <definedName name="yyCSEmpl_CUAM">[1]CUAM!$H$223:$AM$223</definedName>
    <definedName name="yyCSEmpl_IBANE">[1]Inhambane!$H$223:$AM$223</definedName>
    <definedName name="yyCSEmpl_LICH">[1]LICH!$H$223:$AM$223</definedName>
    <definedName name="yyCSEmpl_MPT">[1]Maputo!$H$81:$AM$81</definedName>
    <definedName name="yyCSEmpl_MXX">[1]Maxixe!$H$223:$AM$223</definedName>
    <definedName name="yyCSEmpl_NAC">[1]NAC!$H$223:$AM$223</definedName>
    <definedName name="yyCSEmpl_NAMP">'[3]Nampula Connections'!#REF!</definedName>
    <definedName name="yyCSEmpl_PEMBA">[1]Pemba!$H$223:$AM$223</definedName>
    <definedName name="yyCSEmpl_QUEL">[1]Quelimane!$H$223:$AM$223</definedName>
    <definedName name="yyCSEmpl_TETE">[1]Tete!$H$223:$AM$223</definedName>
    <definedName name="yyCSEmpl_XKW">[1]Chokwe!$H$223:$AM$223</definedName>
    <definedName name="yyCSEmpl_XX">'[1]Xai Xai'!$H$223:$AM$223</definedName>
    <definedName name="yyCSEquity_ANG">[1]ANG!$H$397:$AM$397</definedName>
    <definedName name="yyCSEquity_BEIRA">[1]Beira!$H$397:$AM$397</definedName>
    <definedName name="yyCSEquity_CHIMOIO">[1]Chimoio!$H$397:$AM$397</definedName>
    <definedName name="yyCSEquity_CUAM">[1]CUAM!$H$397:$AM$397</definedName>
    <definedName name="yyCSEquity_IBANE">[1]Inhambane!$H$397:$AM$397</definedName>
    <definedName name="yyCSEquity_LICH">[1]LICH!$H$397:$AM$397</definedName>
    <definedName name="yyCSEquity_MPT">[1]Maputo!$H$210:$AM$210</definedName>
    <definedName name="yyCSEquity_MXX">[1]Maxixe!$H$397:$AM$397</definedName>
    <definedName name="yyCSEquity_NAC">[1]NAC!$H$397:$AM$397</definedName>
    <definedName name="yyCSEquity_NAMP">'[3]Nampula Connections'!#REF!</definedName>
    <definedName name="yyCSEquity_PEMBA">[1]Pemba!$H$397:$AM$397</definedName>
    <definedName name="yyCSEquity_QUEL">[1]Quelimane!$H$397:$AM$397</definedName>
    <definedName name="yyCSEquity_TETE">[1]Tete!$H$397:$AM$397</definedName>
    <definedName name="yyCSEquity_XKW">[1]Chokwe!$H$397:$AM$397</definedName>
    <definedName name="yyCSEquity_XX">'[1]Xai Xai'!$H$397:$AM$397</definedName>
    <definedName name="yyCSEquityCapital_AdeM">[1]AdeM!$H$436:$AM$436</definedName>
    <definedName name="yyCSEquityCapital_ANG">[1]ANG!$H$393:$AM$393</definedName>
    <definedName name="yyCSEquityCapital_BEIRA">[1]Beira!$H$393:$AM$393</definedName>
    <definedName name="yyCSEquityCapital_CHIMOIO">[1]Chimoio!$H$393:$AM$393</definedName>
    <definedName name="yyCSEquityCapital_CUAM">[1]CUAM!$H$393:$AM$393</definedName>
    <definedName name="yyCSEquityCapital_HQ">'[1]FIPAG HQ'!$H$224:$AM$224</definedName>
    <definedName name="yyCSEquityCapital_IBANE">[1]Inhambane!$H$393:$AM$393</definedName>
    <definedName name="yyCSEquityCapital_Intercompany">'[1]Intercompany eliminations'!$H$46:$AM$46</definedName>
    <definedName name="yyCSEquityCapital_LICH">[1]LICH!$H$393:$AM$393</definedName>
    <definedName name="yyCSEquityCapital_MPT">[1]Maputo!$H$206:$AM$206</definedName>
    <definedName name="yyCSEquityCapital_MXX">[1]Maxixe!$H$393:$AM$393</definedName>
    <definedName name="yyCSEquityCapital_NAC">[1]NAC!$H$393:$AM$393</definedName>
    <definedName name="yyCSEquityCapital_NAMP">'[3]Nampula Connections'!#REF!</definedName>
    <definedName name="yyCSEquityCapital_PEMBA">[1]Pemba!$H$393:$AM$393</definedName>
    <definedName name="yyCSEquityCapital_QUEL">[1]Quelimane!$H$393:$AM$393</definedName>
    <definedName name="yyCSEquityCapital_TETE">[1]Tete!$H$393:$AM$393</definedName>
    <definedName name="yyCSEquityCapital_XKW">[1]Chokwe!$H$393:$AM$393</definedName>
    <definedName name="yyCSEquityCapital_XX">'[1]Xai Xai'!$H$393:$AM$393</definedName>
    <definedName name="yyCSEquityGrants_AdeM">[1]AdeM!$H$437:$AM$437</definedName>
    <definedName name="yyCSEquityGrants_ANG">[1]ANG!$H$394:$AM$394</definedName>
    <definedName name="yyCSEquityGrants_BEIRA">[1]Beira!$H$394:$AM$394</definedName>
    <definedName name="yyCSEquityGrants_CHIMOIO">[1]Chimoio!$H$394:$AM$394</definedName>
    <definedName name="yyCSEquityGrants_CUAM">[1]CUAM!$H$394:$AM$394</definedName>
    <definedName name="yyCSEquityGrants_HQ">'[1]FIPAG HQ'!$H$225:$AM$225</definedName>
    <definedName name="yyCSEquityGrants_IBANE">[1]Inhambane!$H$394:$AM$394</definedName>
    <definedName name="yyCSEquityGrants_LICH">[1]LICH!$H$394:$AM$394</definedName>
    <definedName name="yyCSEquityGrants_MPT">[1]Maputo!$H$207:$AM$207</definedName>
    <definedName name="yyCSEquityGrants_MXX">[1]Maxixe!$H$394:$AM$394</definedName>
    <definedName name="yyCSEquityGrants_NAC">[1]NAC!$H$394:$AM$394</definedName>
    <definedName name="yyCSEquityGrants_NAMP">'[3]Nampula Connections'!#REF!</definedName>
    <definedName name="yyCSEquityGrants_PEMBA">[1]Pemba!$H$394:$AM$394</definedName>
    <definedName name="yyCSEquityGrants_QUEL">[1]Quelimane!$H$394:$AM$394</definedName>
    <definedName name="yyCSEquityGrants_TETE">[1]Tete!$H$394:$AM$394</definedName>
    <definedName name="yyCSEquityGrants_XKW">[1]Chokwe!$H$394:$AM$394</definedName>
    <definedName name="yyCSEquityGrants_XX">'[1]Xai Xai'!$H$394:$AM$394</definedName>
    <definedName name="yyCSEquityProfit_AdeM">[1]AdeM!$H$438:$AM$438</definedName>
    <definedName name="yyCSEquityProfit_ANG">[1]ANG!$H$395:$AM$395</definedName>
    <definedName name="yyCSEquityProfit_BEIRA">[1]Beira!$H$395:$AM$395</definedName>
    <definedName name="yyCSEquityProfit_CHIMOIO">[1]Chimoio!$H$395:$AM$395</definedName>
    <definedName name="yyCSEquityProfit_CUAM">[1]CUAM!$H$395:$AM$395</definedName>
    <definedName name="yyCSEquityProfit_HQ">'[1]FIPAG HQ'!$H$226:$AM$226</definedName>
    <definedName name="yyCSEquityProfit_IBANE">[1]Inhambane!$H$395:$AM$395</definedName>
    <definedName name="yyCSEquityProfit_LICH">[1]LICH!$H$395:$AM$395</definedName>
    <definedName name="yyCSEquityProfit_MPT">[1]Maputo!$H$208:$AM$208</definedName>
    <definedName name="yyCSEquityProfit_MXX">[1]Maxixe!$H$395:$AM$395</definedName>
    <definedName name="yyCSEquityProfit_NAC">[1]NAC!$H$395:$AM$395</definedName>
    <definedName name="yyCSEquityProfit_NAMP">'[3]Nampula Connections'!#REF!</definedName>
    <definedName name="yyCSEquityProfit_PEMBA">[1]Pemba!$H$395:$AM$395</definedName>
    <definedName name="yyCSEquityProfit_QUEL">[1]Quelimane!$H$395:$AM$395</definedName>
    <definedName name="yyCSEquityProfit_TETE">[1]Tete!$H$395:$AM$395</definedName>
    <definedName name="yyCSEquityProfit_XKW">[1]Chokwe!$H$395:$AM$395</definedName>
    <definedName name="yyCSEquityProfit_XX">'[1]Xai Xai'!$H$395:$AM$395</definedName>
    <definedName name="yyCSEquityRetEarnings_AdeM">[1]AdeM!$H$439:$AM$439</definedName>
    <definedName name="yyCSEquityRetEarnings_ANG">[1]ANG!$H$396:$AM$396</definedName>
    <definedName name="yyCSEquityRetEarnings_BEIRA">[1]Beira!$H$396:$AM$396</definedName>
    <definedName name="yyCSEquityRetEarnings_CHIMOIO">[1]Chimoio!$H$396:$AM$396</definedName>
    <definedName name="yyCSEquityRetEarnings_CUAM">[1]CUAM!$H$396:$AM$396</definedName>
    <definedName name="yyCSEquityRetEarnings_HQ">'[1]FIPAG HQ'!$H$227:$AM$227</definedName>
    <definedName name="yyCSEquityRetEarnings_IBANE">[1]Inhambane!$H$396:$AM$396</definedName>
    <definedName name="yyCSEquityRetEarnings_LICH">[1]LICH!$H$396:$AM$396</definedName>
    <definedName name="yyCSEquityRetEarnings_MPT">[1]Maputo!$H$209:$AM$209</definedName>
    <definedName name="yyCSEquityRetEarnings_MXX">[1]Maxixe!$H$396:$AM$396</definedName>
    <definedName name="yyCSEquityRetEarnings_NAC">[1]NAC!$H$396:$AM$396</definedName>
    <definedName name="yyCSEquityRetEarnings_NAMP">'[3]Nampula Connections'!#REF!</definedName>
    <definedName name="yyCSEquityRetEarnings_PEMBA">[1]Pemba!$H$396:$AM$396</definedName>
    <definedName name="yyCSEquityRetEarnings_QUEL">[1]Quelimane!$H$396:$AM$396</definedName>
    <definedName name="yyCSEquityRetEarnings_TETE">[1]Tete!$H$396:$AM$396</definedName>
    <definedName name="yyCSEquityRetEarnings_XKW">[1]Chokwe!$H$396:$AM$396</definedName>
    <definedName name="yyCSEquityRetEarnings_XX">'[1]Xai Xai'!$H$396:$AM$396</definedName>
    <definedName name="yyCSExtraOrdinaryRevenue_Intercompany">'[1]Intercompany eliminations'!$H$66:$AM$66</definedName>
    <definedName name="yyCSFinancialCost_Intercompany">'[1]Intercompany eliminations'!$H$70:$AM$70</definedName>
    <definedName name="yyCSFixAssetsPart">'[1]FIPAG HQ'!$H$205:$AM$205</definedName>
    <definedName name="yyCSFixAssetsPart_Intercompany">'[1]Intercompany eliminations'!$H$24:$AM$24</definedName>
    <definedName name="yyCSFixedLease_AdeM">[1]AdeM!$H$302:$AM$302</definedName>
    <definedName name="yyCSFixedLeaseFee_AdeM">[1]AdeM!$H$302:$AM$302</definedName>
    <definedName name="yyCSFundingGap_AdeM">[1]AdeM!$H$474:$AM$474</definedName>
    <definedName name="yyCSFundingGap_ANG">[1]ANG!$H$432:$AM$432</definedName>
    <definedName name="yyCSFundingGap_BEIRA">[1]Beira!$H$432:$AM$432</definedName>
    <definedName name="yyCSFundingGap_CHIMOIO">[1]Chimoio!$H$432:$AM$432</definedName>
    <definedName name="yyCSFundingGap_CUAM">[1]CUAM!$H$432:$AM$432</definedName>
    <definedName name="yyCSFundingGap_HQ">'[1]FIPAG HQ'!$H$267:$AM$267</definedName>
    <definedName name="yyCSFundingGap_IBANE">[1]Inhambane!$H$432:$AM$432</definedName>
    <definedName name="yyCSFundingGap_LICH">[1]LICH!$H$432:$AM$432</definedName>
    <definedName name="yyCSFundingGap_MPT">[1]Maputo!$H$245:$AM$245</definedName>
    <definedName name="yyCSFundingGap_MXX">[1]Maxixe!$H$432:$AM$432</definedName>
    <definedName name="yyCSFundingGap_NAC">[1]NAC!$H$432:$AM$432</definedName>
    <definedName name="yyCSFundingGap_NAMP">'[3]Nampula Connections'!#REF!</definedName>
    <definedName name="yyCSFundingGap_PEMBA">[1]Pemba!$H$432:$AM$432</definedName>
    <definedName name="yyCSFundingGap_QUEL">[1]Quelimane!$H$432:$AM$432</definedName>
    <definedName name="yyCSFundingGap_TETE">[1]Tete!$H$432:$AM$432</definedName>
    <definedName name="yyCSFundingGap_XKW">[1]Chokwe!$H$432:$AM$432</definedName>
    <definedName name="yyCSFundingGap_XX">'[1]Xai Xai'!$H$432:$AM$432</definedName>
    <definedName name="yyCSGoodwill_HQ">'[1]FIPAG HQ'!$H$206:$AM$206</definedName>
    <definedName name="yyCSIncomePortsTankers">'[1]FIPAG HQ'!$I$114:$AM$114</definedName>
    <definedName name="yyCSInventory_AdeM">[1]AdeM!$H$341:$AM$341</definedName>
    <definedName name="yyCSInventory_ANG">[1]ANG!$H$299:$AM$299</definedName>
    <definedName name="yyCSInventory_BEIRA">[1]Beira!$H$299:$AM$299</definedName>
    <definedName name="yyCSInventory_CHIMOIO">[1]Chimoio!$H$299:$AM$299</definedName>
    <definedName name="yyCSInventory_CUAM">[1]CUAM!$H$299:$AM$299</definedName>
    <definedName name="yyCSInventory_IBANE">[1]Inhambane!$H$299:$AM$299</definedName>
    <definedName name="yyCSInventory_LICH">[1]LICH!$H$299:$AM$299</definedName>
    <definedName name="yyCSInventory_MXX">[1]Maxixe!$H$299:$AM$299</definedName>
    <definedName name="yyCSInventory_NAC">[1]NAC!$H$299:$AM$299</definedName>
    <definedName name="yyCSInventory_NAMP">'[3]Nampula Connections'!#REF!</definedName>
    <definedName name="yyCSInventory_PEMBA">[1]Pemba!$H$299:$AM$299</definedName>
    <definedName name="yyCSInventory_QUEL">[1]Quelimane!$H$299:$AM$299</definedName>
    <definedName name="yyCSInventory_TETE">[1]Tete!$H$299:$AM$299</definedName>
    <definedName name="yyCSInventory_XKW">[1]Chokwe!$H$299:$AM$299</definedName>
    <definedName name="yyCSInventory_XX">'[1]Xai Xai'!$H$299:$AM$299</definedName>
    <definedName name="yyCSLeaseFee_AdeM">[1]AdeM!$H$308:$AM$308</definedName>
    <definedName name="yyCSLiabilitiesCurAccFIPAGHQ_AdeM">[1]AdeM!$H$432:$AM$432</definedName>
    <definedName name="yyCSLiabilitiesCurAccFIPAGHQ_ANG">[1]ANG!$H$389:$AM$389</definedName>
    <definedName name="yyCSLiabilitiesCurAccFIPAGHQ_BEIRA">[1]Beira!$H$389:$AM$389</definedName>
    <definedName name="yyCSLiabilitiesCurAccFIPAGHQ_CHIMOIO">[1]Chimoio!$H$389:$AM$389</definedName>
    <definedName name="yyCSLiabilitiesCurAccFIPAGHQ_CUAM">[1]CUAM!$H$389:$AM$389</definedName>
    <definedName name="yyCSLiabilitiesCurAccFIPAGHQ_IBANE">[1]Inhambane!$H$389:$AM$389</definedName>
    <definedName name="yyCSLiabilitiesCurAccFIPAGHQ_LICH">[1]LICH!$H$389:$AM$389</definedName>
    <definedName name="yyCSLiabilitiesCurAccFIPAGHQ_MPT">[1]Maputo!$H$202:$AM$202</definedName>
    <definedName name="yyCSLiabilitiesCurAccFIPAGHQ_MXX">[1]Maxixe!$H$389:$AM$389</definedName>
    <definedName name="yyCSLiabilitiesCurAccFIPAGHQ_NAC">[1]NAC!$H$389:$AM$389</definedName>
    <definedName name="yyCSLiabilitiesCurAccFIPAGHQ_NAMP">'[3]Nampula Connections'!#REF!</definedName>
    <definedName name="yyCSLiabilitiesCurAccFIPAGHQ_PEMBA">[1]Pemba!$H$389:$AM$389</definedName>
    <definedName name="yyCSLiabilitiesCurAccFIPAGHQ_QUEL">[1]Quelimane!$H$389:$AM$389</definedName>
    <definedName name="yyCSLiabilitiesCurAccFIPAGHQ_TETE">[1]Tete!$H$389:$AM$389</definedName>
    <definedName name="yyCSLiabilitiesCurAccFIPAGHQ_XKW">[1]Chokwe!$H$389:$AM$389</definedName>
    <definedName name="yyCSLiabilitiesCurAccFIPAGHQ_XX">'[1]Xai Xai'!$H$389:$AM$389</definedName>
    <definedName name="yyCSLiabilitiesExchangeConv_AdeM">[1]AdeM!$H$431:$AM$431</definedName>
    <definedName name="yyCSLiabilitiesExchangeConv_ANG">[1]ANG!$H$388:$AM$388</definedName>
    <definedName name="yyCSLiabilitiesExchangeConv_BEIRA">[1]Beira!$H$388:$AM$388</definedName>
    <definedName name="yyCSLiabilitiesExchangeConv_CHIMOIO">[1]Chimoio!$H$388:$AM$388</definedName>
    <definedName name="yyCSLiabilitiesExchangeConv_CUAM">[1]CUAM!$H$388:$AM$388</definedName>
    <definedName name="yyCSLiabilitiesExchangeConv_HQ">'[1]FIPAG HQ'!$H$218:$AM$218</definedName>
    <definedName name="yyCSLiabilitiesExchangeConv_IBANE">[1]Inhambane!$H$388:$AM$388</definedName>
    <definedName name="yyCSLiabilitiesExchangeConv_LICH">[1]LICH!$H$388:$AM$388</definedName>
    <definedName name="yyCSLiabilitiesExchangeConv_MPT">[1]Maputo!$H$200:$AM$200</definedName>
    <definedName name="yyCSLiabilitiesExchangeConv_MXX">[1]Maxixe!$H$388:$AM$388</definedName>
    <definedName name="yyCSLiabilitiesExchangeConv_NAC">[1]NAC!$H$388:$AM$388</definedName>
    <definedName name="yyCSLiabilitiesExchangeConv_NAMP">'[3]Nampula Connections'!#REF!</definedName>
    <definedName name="yyCSLiabilitiesExchangeConv_PEMBA">[1]Pemba!$H$388:$AM$388</definedName>
    <definedName name="yyCSLiabilitiesExchangeConv_QUEL">[1]Quelimane!$H$388:$AM$388</definedName>
    <definedName name="yyCSLiabilitiesExchangeConv_TETE">[1]Tete!$H$388:$AM$388</definedName>
    <definedName name="yyCSLiabilitiesExchangeConv_XKW">[1]Chokwe!$H$388:$AM$388</definedName>
    <definedName name="yyCSLiabilitiesExchangeConv_XX">'[1]Xai Xai'!$H$388:$AM$388</definedName>
    <definedName name="yyCSLiabilitiesFundingGap_HQ">'[1]FIPAG HQ'!$H$220:$AM$220</definedName>
    <definedName name="yyCSLiabilitiesLoans_HQ">'[1]FIPAG HQ'!$H$219:$AM$219</definedName>
    <definedName name="yyCSLiabilitiesLoans_Intercompany">'[1]Intercompany eliminations'!$H$39:$AM$39</definedName>
    <definedName name="yyCSLiabilitiesLoans_Intercompany1">'[1]Intercompany eliminations'!$H$42:$AM$42</definedName>
    <definedName name="yyCSLiabilitiesOtherCurrent_AdeM">[1]AdeM!$H$426:$AM$426</definedName>
    <definedName name="yyCSLiabilitiesOtherCurrent_ANG">[1]ANG!$H$383:$AM$383</definedName>
    <definedName name="yyCSLiabilitiesOtherCurrent_BEIRA">[1]Beira!$H$383:$AM$383</definedName>
    <definedName name="yyCSLiabilitiesOtherCurrent_CHIMOIO">[1]Chimoio!$H$383:$AM$383</definedName>
    <definedName name="yyCSLiabilitiesOtherCurrent_CUAM">[1]CUAM!$H$383:$AM$383</definedName>
    <definedName name="yyCSLiabilitiesOtherCurrent_IBANE">[1]Inhambane!$H$383:$AM$383</definedName>
    <definedName name="yyCSLiabilitiesOtherCurrent_LICH">[1]LICH!$H$383:$AM$383</definedName>
    <definedName name="yyCSLiabilitiesOtherCurrent_MPT">[1]Maputo!$H$195:$AM$195</definedName>
    <definedName name="yyCSLiabilitiesOtherCurrent_MXX">[1]Maxixe!$H$383:$AM$383</definedName>
    <definedName name="yyCSLiabilitiesOtherCurrent_NAC">[1]NAC!$H$383:$AM$383</definedName>
    <definedName name="yyCSLiabilitiesOtherCurrent_NAMP">'[3]Nampula Connections'!#REF!</definedName>
    <definedName name="yyCSLiabilitiesOtherCurrent_PEMBA">[1]Pemba!$H$383:$AM$383</definedName>
    <definedName name="yyCSLiabilitiesOtherCurrent_QUEL">[1]Quelimane!$H$383:$AM$383</definedName>
    <definedName name="yyCSLiabilitiesOtherCurrent_TETE">[1]Tete!$H$383:$AM$383</definedName>
    <definedName name="yyCSLiabilitiesOtherCurrent_XKW">[1]Chokwe!$H$383:$AM$383</definedName>
    <definedName name="yyCSLiabilitiesOtherCurrent_XX">'[1]Xai Xai'!$H$383:$AM$383</definedName>
    <definedName name="yyCSLiabilitiesProvisions_HQ">'[1]FIPAG HQ'!$H$213:$AM$213</definedName>
    <definedName name="yyCSLongTermBorr_MPT">[1]Maputo!$H$201:$AM$201</definedName>
    <definedName name="yyCSNetEarnings_AdeM">[1]AdeM!$H$405:$AM$405</definedName>
    <definedName name="yyCSNetEarnings_ANG">[1]ANG!$H$359:$AM$359</definedName>
    <definedName name="yyCSNetEarnings_BEIRA">[1]Beira!$H$359:$AM$359</definedName>
    <definedName name="yyCSNetEarnings_CHIMOIO">[1]Chimoio!$H$359:$AM$359</definedName>
    <definedName name="yyCSNetEarnings_CUAM">[1]CUAM!$H$359:$AM$359</definedName>
    <definedName name="yyCSNetEarnings_HQ">'[1]FIPAG HQ'!$H$187:$AM$187</definedName>
    <definedName name="yyCSNetEarnings_IBANE">[1]Inhambane!$H$359:$AM$359</definedName>
    <definedName name="yyCSNetEarnings_LICH">[1]LICH!$H$359:$AM$359</definedName>
    <definedName name="yyCSNetEarnings_MPT">[1]Maputo!$H$174:$AM$174</definedName>
    <definedName name="yyCSNetEarnings_MXX">[1]Maxixe!$H$359:$AM$359</definedName>
    <definedName name="yyCSNetEarnings_NAC">[1]NAC!$H$359:$AM$359</definedName>
    <definedName name="yyCSNetEarnings_NAMP">'[3]Nampula Connections'!#REF!</definedName>
    <definedName name="yyCSNetEarnings_PEMBA">[1]Pemba!$H$359:$AM$359</definedName>
    <definedName name="yyCSNetEarnings_QUEL">[1]Quelimane!$H$359:$AM$359</definedName>
    <definedName name="yyCSNetEarnings_TETE">[1]Tete!$H$359:$AM$359</definedName>
    <definedName name="yyCSNetEarnings_XKW">[1]Chokwe!$H$359:$AM$359</definedName>
    <definedName name="yyCSNetEarnings_XX">'[1]Xai Xai'!$H$359:$AM$359</definedName>
    <definedName name="yyCSNetInvPerConn_HQ">'[1]FIPAG HQ'!$H$131:$AM$131</definedName>
    <definedName name="yyCSNetLength_ANG">[1]ANG!$H$168:$AM$168</definedName>
    <definedName name="yyCSNetLength_BEIRA">[1]Beira!$H$168:$AM$168</definedName>
    <definedName name="yyCSNetLength_CHIMOIO">[1]Chimoio!$H$168:$AM$168</definedName>
    <definedName name="yyCSNetLength_CUAM">[1]CUAM!$H$168:$AM$168</definedName>
    <definedName name="yyCSNetLength_IBANE">[1]Inhambane!$H$168:$AM$168</definedName>
    <definedName name="yyCSNetLength_LICH">[1]LICH!$H$168:$AM$168</definedName>
    <definedName name="yyCSNetLength_MPT">[1]Maputo!$H$37:$AM$37</definedName>
    <definedName name="yyCSNetLength_MXX">[1]Maxixe!$H$168:$AM$168</definedName>
    <definedName name="yyCSNetLength_NAC">[1]NAC!$H$168:$AM$168</definedName>
    <definedName name="yyCSNetLength_NAMP">'[3]Nampula Connections'!#REF!</definedName>
    <definedName name="yyCSNetLength_PEMBA">[1]Pemba!$H$168:$AM$168</definedName>
    <definedName name="yyCSNetLength_QUEL">[1]Quelimane!$H$168:$AM$168</definedName>
    <definedName name="yyCSNetLength_TETE">[1]Tete!$H$168:$AM$168</definedName>
    <definedName name="yyCSNetLength_XKW">[1]Chokwe!$H$168:$AM$168</definedName>
    <definedName name="yyCSNetLength_XX">'[1]Xai Xai'!$H$168:$AM$168</definedName>
    <definedName name="yyCSNewDomesticConnections">'[1]FIPAG HQ'!$I$73:$AM$73</definedName>
    <definedName name="yyCSNRWCon_AdeM">[1]AdeM!$H$108:$AM$108</definedName>
    <definedName name="yyCSNRWCon_ANG">[1]ANG!$H$79:$AM$79</definedName>
    <definedName name="yyCSNRWCon_BEIRA">[1]Beira!$H$79:$AM$79</definedName>
    <definedName name="yyCSNRWCon_CHIMOIO">[1]Chimoio!$H$79:$AM$79</definedName>
    <definedName name="yyCSNRWCon_CUAM">[1]CUAM!$H$79:$AM$79</definedName>
    <definedName name="yyCSNRWCon_IBANE">[1]Inhambane!$H$79:$AM$79</definedName>
    <definedName name="yyCSNRWCon_LICH">[1]LICH!$H$79:$AM$79</definedName>
    <definedName name="yyCSNRWCon_MXX">[1]Maxixe!$H$79:$AM$79</definedName>
    <definedName name="yyCSNRWCon_NAC">[1]NAC!$H$79:$AM$79</definedName>
    <definedName name="yyCSNRWCon_NAMP">'[3]Nampula Connections'!#REF!</definedName>
    <definedName name="yyCSNRWCon_PEMBA">[1]Pemba!$H$79:$AM$79</definedName>
    <definedName name="yyCSNRWCon_QUEL">[1]Quelimane!$H$79:$AM$79</definedName>
    <definedName name="yyCSNRWCon_TETE">[1]Tete!$H$79:$AM$79</definedName>
    <definedName name="yyCSNRWCon_XKW">[1]Chokwe!$H$79:$AM$79</definedName>
    <definedName name="yyCSNRWCon_XX">'[1]Xai Xai'!$H$79:$AM$79</definedName>
    <definedName name="yyCSNRWpipe_AdeM">[1]AdeM!$H$109:$AM$109</definedName>
    <definedName name="yyCSNRWpipe_ANG">[1]ANG!$H$80:$AM$80</definedName>
    <definedName name="yyCSNRWpipe_BEIRA">[1]Beira!$H$80:$AM$80</definedName>
    <definedName name="yyCSNRWpipe_CHIMOIO">[1]Chimoio!$H$80:$AM$80</definedName>
    <definedName name="yyCSNRWpipe_CUAM">[1]CUAM!$H$80:$AM$80</definedName>
    <definedName name="yyCSNRWpipe_IBANE">[1]Inhambane!$H$80:$AM$80</definedName>
    <definedName name="yyCSNRWpipe_LICH">[1]LICH!$H$80:$AM$80</definedName>
    <definedName name="yyCSNRWpipe_MXX">[1]Maxixe!$H$80:$AM$80</definedName>
    <definedName name="yyCSNRWpipe_NAC">[1]NAC!$H$80:$AM$80</definedName>
    <definedName name="yyCSNRWpipe_NAMP">'[3]Nampula Connections'!#REF!</definedName>
    <definedName name="yyCSNRWpipe_PEMBA">[1]Pemba!$H$80:$AM$80</definedName>
    <definedName name="yyCSNRWpipe_QUEL">[1]Quelimane!$H$80:$AM$80</definedName>
    <definedName name="yyCSNRWpipe_TETE">[1]Tete!$H$80:$AM$80</definedName>
    <definedName name="yyCSNRWpipe_XKW">[1]Chokwe!$H$80:$AM$80</definedName>
    <definedName name="yyCSNRWpipe_XX">'[1]Xai Xai'!$H$80:$AM$80</definedName>
    <definedName name="yyCSNRWVol_AdeM">[1]AdeM!$H$107:$AM$107</definedName>
    <definedName name="yyCSNRWVol_ANG">[1]ANG!$H$78:$AM$78</definedName>
    <definedName name="yyCSNRWVol_BEIRA">[1]Beira!$H$78:$AM$78</definedName>
    <definedName name="yyCSNRWVol_CHIMOIO">[1]Chimoio!$H$78:$AM$78</definedName>
    <definedName name="yyCSNRWVol_CUAM">[1]CUAM!$H$78:$AM$78</definedName>
    <definedName name="yyCSNRWVol_IBANE">[1]Inhambane!$H$78:$AM$78</definedName>
    <definedName name="yyCSNRWVol_LICH">[1]LICH!$H$78:$AM$78</definedName>
    <definedName name="yyCSNRWVol_MXX">[1]Maxixe!$H$78:$AM$78</definedName>
    <definedName name="yyCSNRWVol_NAC">[1]NAC!$H$78:$AM$78</definedName>
    <definedName name="yyCSNRWVol_NAMP">'[3]Nampula Connections'!#REF!</definedName>
    <definedName name="yyCSNRWVol_PEMBA">[1]Pemba!$H$78:$AM$78</definedName>
    <definedName name="yyCSNRWVol_QUEL">[1]Quelimane!$H$78:$AM$78</definedName>
    <definedName name="yyCSNRWVol_TETE">[1]Tete!$H$78:$AM$78</definedName>
    <definedName name="yyCSNRWVol_XKW">[1]Chokwe!$H$78:$AM$78</definedName>
    <definedName name="yyCSNRWVol_XX">'[1]Xai Xai'!$H$78:$AM$78</definedName>
    <definedName name="yyCSOpCostChem_AdeM">[1]AdeM!$H$274:$AM$274</definedName>
    <definedName name="yyCSOpCostChem_ANG">[1]ANG!$H$231:$AM$231</definedName>
    <definedName name="yyCSOpCostChem_BEIRA">[1]Beira!$H$231:$AM$231</definedName>
    <definedName name="yyCSOpCostChem_CHIMOIO">[1]Chimoio!$H$231:$AM$231</definedName>
    <definedName name="yyCSOpCostChem_CUAM">[1]CUAM!$H$231:$AM$231</definedName>
    <definedName name="yyCSOpCostChem_IBANE">[1]Inhambane!$H$231:$AM$231</definedName>
    <definedName name="yyCSOpCostChem_LICH">[1]LICH!$H$231:$AM$231</definedName>
    <definedName name="yyCSOpCostChem_MXX">[1]Maxixe!$H$231:$AM$231</definedName>
    <definedName name="yyCSOpCostChem_NAC">[1]NAC!$H$231:$AM$231</definedName>
    <definedName name="yyCSOpCostChem_NAMP">'[3]Nampula Connections'!#REF!</definedName>
    <definedName name="yyCSOpCostChem_PEMBA">[1]Pemba!$H$231:$AM$231</definedName>
    <definedName name="yyCSOpCostChem_QUEL">[1]Quelimane!$H$231:$AM$231</definedName>
    <definedName name="yyCSOpCostChem_TETE">[1]Tete!$H$231:$AM$231</definedName>
    <definedName name="yyCSOpCostChem_XKW">[1]Chokwe!$H$231:$AM$231</definedName>
    <definedName name="yyCSOpCostChem_XX">'[1]Xai Xai'!$H$231:$AM$231</definedName>
    <definedName name="yyCSOpCostCRA_AdeM">[1]AdeM!$H$314:$AM$314</definedName>
    <definedName name="yyCSOpCostCRA_ANG">[1]ANG!$H$260:$AM$260</definedName>
    <definedName name="yyCSOpCostCRA_BEIRA">[1]Beira!$H$260:$AM$260</definedName>
    <definedName name="yyCSOpCostCRA_CHIMOIO">[1]Chimoio!$H$260:$AM$260</definedName>
    <definedName name="yyCSOpCostCRA_CUAM">[1]CUAM!$H$260:$AM$260</definedName>
    <definedName name="yyCSOpCostCRA_IBANE">[1]Inhambane!$H$260:$AM$260</definedName>
    <definedName name="yyCSOpCostCRA_LICH">[1]LICH!$H$260:$AM$260</definedName>
    <definedName name="yyCSOpCostCRA_MXX">[1]Maxixe!$H$260:$AM$260</definedName>
    <definedName name="yyCSOpCostCRA_NAC">[1]NAC!$H$260:$AM$260</definedName>
    <definedName name="yyCSOpCostCRA_NAMP">'[3]Nampula Connections'!#REF!</definedName>
    <definedName name="yyCSOpCostCRA_PEMBA">[1]Pemba!$H$260:$AM$260</definedName>
    <definedName name="yyCSOpCostCRA_QUEL">[1]Quelimane!$H$260:$AM$260</definedName>
    <definedName name="yyCSOpCostCRA_TETE">[1]Tete!$H$260:$AM$260</definedName>
    <definedName name="yyCSOpCostCRA_XKW">[1]Chokwe!$H$260:$AM$260</definedName>
    <definedName name="yyCSOpCostCRA_XX">'[1]Xai Xai'!$H$260:$AM$260</definedName>
    <definedName name="yyCSOpCostOther_AdeM">[1]AdeM!$H$296:$AM$296</definedName>
    <definedName name="yyCSOpCostOther_ANG">[1]ANG!$H$255:$AM$255</definedName>
    <definedName name="yyCSOpCostOther_BEIRA">[1]Beira!$H$255:$AM$255</definedName>
    <definedName name="yyCSOpCostOther_CHIMOIO">[1]Chimoio!$H$255:$AM$255</definedName>
    <definedName name="yyCSOpCostOther_CUAM">[1]CUAM!$H$255:$AM$255</definedName>
    <definedName name="yyCSOpCostOther_HQ">'[1]FIPAG HQ'!$H$34:$AM$34</definedName>
    <definedName name="yyCSOpCostOther_IBANE">[1]Inhambane!$H$255:$AM$255</definedName>
    <definedName name="yyCSOpCostOther_LICH">[1]LICH!$H$255:$AM$255</definedName>
    <definedName name="yyCSOpCostOther_MPT">[1]Maputo!$H$86:$AM$86</definedName>
    <definedName name="yyCSOpCostOther_MXX">[1]Maxixe!$H$255:$AM$255</definedName>
    <definedName name="yyCSOpCostOther_NAC">[1]NAC!$H$255:$AM$255</definedName>
    <definedName name="yyCSOpCostOther_NAMP">'[3]Nampula Connections'!#REF!</definedName>
    <definedName name="yyCSOpCostOther_PEMBA">[1]Pemba!$H$255:$AM$255</definedName>
    <definedName name="yyCSOpCostOther_QUEL">[1]Quelimane!$H$255:$AM$255</definedName>
    <definedName name="yyCSOpCostOther_TETE">[1]Tete!$H$255:$AM$255</definedName>
    <definedName name="yyCSOpCostOther_XKW">[1]Chokwe!$H$255:$AM$255</definedName>
    <definedName name="yyCSOpCostOther_XX">'[1]Xai Xai'!$H$255:$AM$255</definedName>
    <definedName name="yyCSOpCostPower_AdeM">[1]AdeM!$H$279:$AM$279</definedName>
    <definedName name="yyCSOpCostPower_ANG">[1]ANG!$H$237:$AM$237</definedName>
    <definedName name="yyCSOpCostPower_BEIRA">[1]Beira!$H$237:$AM$237</definedName>
    <definedName name="yyCSOpCostPower_CHIMOIO">[1]Chimoio!$H$237:$AM$237</definedName>
    <definedName name="yyCSOpCostPower_CUAM">[1]CUAM!$H$237:$AM$237</definedName>
    <definedName name="yyCSOpCostPower_IBANE">[1]Inhambane!$H$237:$AM$237</definedName>
    <definedName name="yyCSOpCostPower_LICH">[1]LICH!$H$237:$AM$237</definedName>
    <definedName name="yyCSOpCostPower_MXX">[1]Maxixe!$H$237:$AM$237</definedName>
    <definedName name="yyCSOpCostPower_NAC">[1]NAC!$H$237:$AM$237</definedName>
    <definedName name="yyCSOpCostPower_NAMP">'[3]Nampula Connections'!#REF!</definedName>
    <definedName name="yyCSOpCostPower_PEMBA">[1]Pemba!$H$237:$AM$237</definedName>
    <definedName name="yyCSOpCostPower_QUEL">[1]Quelimane!$H$237:$AM$237</definedName>
    <definedName name="yyCSOpCostPower_TETE">[1]Tete!$H$237:$AM$237</definedName>
    <definedName name="yyCSOpCostPower_XKW">[1]Chokwe!$H$237:$AM$237</definedName>
    <definedName name="yyCSOpCostPower_XX">'[1]Xai Xai'!$H$237:$AM$237</definedName>
    <definedName name="yyCSOpCostRegionContr_ANG">[1]ANG!$H$258:$AM$258</definedName>
    <definedName name="yyCSOpCostRegionContr_BEIRA">[1]Beira!$H$258:$AM$258</definedName>
    <definedName name="yyCSOpCostRegionContr_CHIMOIO">[1]Chimoio!$H$258:$AM$258</definedName>
    <definedName name="yyCSOpCostRegionContr_CUAM">[1]CUAM!$H$258:$AM$258</definedName>
    <definedName name="yyCSOpCostRegionContr_IBANE">[1]Inhambane!$H$258:$AM$258</definedName>
    <definedName name="yyCSOpCostRegionContr_LICH">[1]LICH!$H$258:$AM$258</definedName>
    <definedName name="yyCSOpCostRegionContr_MXX">[1]Maxixe!$H$258:$AM$258</definedName>
    <definedName name="yyCSOpCostRegionContr_NAC">[1]NAC!$H$258:$AM$258</definedName>
    <definedName name="yyCSOpCostRegionContr_NAMP">'[3]Nampula Connections'!#REF!</definedName>
    <definedName name="yyCSOpCostRegionContr_PEMBA">[1]Pemba!$H$258:$AM$258</definedName>
    <definedName name="yyCSOpCostRegionContr_QUEL">[1]Quelimane!$H$258:$AM$258</definedName>
    <definedName name="yyCSOpCostRegionContr_TETE">[1]Tete!$H$258:$AM$258</definedName>
    <definedName name="yyCSOpCostRegionContr_XKW">[1]Chokwe!$H$258:$AM$258</definedName>
    <definedName name="yyCSOpCostRegionContr_XX">'[1]Xai Xai'!$H$258:$AM$258</definedName>
    <definedName name="yyCSOpCostRepMaint_AdeM">[1]AdeM!$H$291:$AM$291</definedName>
    <definedName name="yyCSOpCostRepMaint_ANG">[1]ANG!$H$250:$AM$250</definedName>
    <definedName name="yyCSOpCostRepMaint_BEIRA">[1]Beira!$H$250:$AM$250</definedName>
    <definedName name="yyCSOpCostRepMaint_CHIMOIO">[1]Chimoio!$H$250:$AM$250</definedName>
    <definedName name="yyCSOpCostRepMaint_CUAM">[1]CUAM!$H$250:$AM$250</definedName>
    <definedName name="yyCSOpCostRepMaint_IBANE">[1]Inhambane!$H$250:$AM$250</definedName>
    <definedName name="yyCSOpCostRepMaint_LICH">[1]LICH!$H$250:$AM$250</definedName>
    <definedName name="yyCSOpCostRepMaint_MXX">[1]Maxixe!$H$250:$AM$250</definedName>
    <definedName name="yyCSOpCostRepMaint_NAC">[1]NAC!$H$250:$AM$250</definedName>
    <definedName name="yyCSOpCostRepMaint_NAMP">'[3]Nampula Connections'!#REF!</definedName>
    <definedName name="yyCSOpCostRepMaint_PEMBA">[1]Pemba!$H$250:$AM$250</definedName>
    <definedName name="yyCSOpCostRepMaint_QUEL">[1]Quelimane!$H$250:$AM$250</definedName>
    <definedName name="yyCSOpCostRepMaint_TETE">[1]Tete!$H$250:$AM$250</definedName>
    <definedName name="yyCSOpCostRepMaint_XKW">[1]Chokwe!$H$250:$AM$250</definedName>
    <definedName name="yyCSOpCostRepMaint_XX">'[1]Xai Xai'!$H$250:$AM$250</definedName>
    <definedName name="yyCSOpCostSalary_AdeM">[1]AdeM!$H$269:$AM$269</definedName>
    <definedName name="yyCSOpCostSalary_ANG">[1]ANG!$H$225:$AM$225</definedName>
    <definedName name="yyCSOpCostSalary_BEIRA">[1]Beira!$H$225:$AM$225</definedName>
    <definedName name="yyCSOpCostSalary_CHIMOIO">[1]Chimoio!$H$225:$AM$225</definedName>
    <definedName name="yyCSOpCostSalary_CUAM">[1]CUAM!$H$225:$AM$225</definedName>
    <definedName name="yyCSOpCostSalary_HQ">'[1]FIPAG HQ'!$H$36:$AM$36</definedName>
    <definedName name="yyCSOpCostSalary_IBANE">[1]Inhambane!$H$225:$AM$225</definedName>
    <definedName name="yyCSOpCostSalary_LICH">[1]LICH!$H$225:$AM$225</definedName>
    <definedName name="yyCSOpCostSalary_MPT">[1]Maputo!$H$83:$AM$83</definedName>
    <definedName name="yyCSOpCostSalary_MXX">[1]Maxixe!$H$225:$AM$225</definedName>
    <definedName name="yyCSOpCostSalary_NAC">[1]NAC!$H$225:$AM$225</definedName>
    <definedName name="yyCSOpCostSalary_NAMP">'[3]Nampula Connections'!#REF!</definedName>
    <definedName name="yyCSOpCostSalary_PEMBA">[1]Pemba!$H$225:$AM$225</definedName>
    <definedName name="yyCSOpCostSalary_QUEL">[1]Quelimane!$H$225:$AM$225</definedName>
    <definedName name="yyCSOpCostSalary_TETE">[1]Tete!$H$225:$AM$225</definedName>
    <definedName name="yyCSOpCostSalary_XKW">[1]Chokwe!$H$225:$AM$225</definedName>
    <definedName name="yyCSOpCostSalary_XX">'[1]Xai Xai'!$H$225:$AM$225</definedName>
    <definedName name="yyCSOtherOperExpenses_Intercompany">'[1]Intercompany eliminations'!$H$61:$AM$61</definedName>
    <definedName name="yyCSOtherOperRevenue_Intercompany">'[1]Intercompany eliminations'!$H$56:$AM$56</definedName>
    <definedName name="yyCSProdRevenueWater_y_AdeM">[1]AdeM!$H$112:$AM$112</definedName>
    <definedName name="yyCSProdRevenueWater_y_ANG">[1]ANG!$H$83:$AM$83</definedName>
    <definedName name="yyCSProdRevenueWater_y_BEIRA">[1]Beira!$H$83:$AM$83</definedName>
    <definedName name="yyCSProdRevenueWater_y_CHIMOIO">[1]Chimoio!$H$83:$AM$83</definedName>
    <definedName name="yyCSProdRevenueWater_y_CUAM">[1]CUAM!$H$83:$AM$83</definedName>
    <definedName name="yyCSProdRevenueWater_y_IBANE">[1]Inhambane!$H$83:$AM$83</definedName>
    <definedName name="yyCSProdRevenueWater_y_LICH">[1]LICH!$H$83:$AM$83</definedName>
    <definedName name="yyCSProdRevenueWater_y_MXX">[1]Maxixe!$H$83:$AM$83</definedName>
    <definedName name="yyCSProdRevenueWater_y_NAC">[1]NAC!$H$83:$AM$83</definedName>
    <definedName name="yyCSProdRevenueWater_y_NAMP">'[3]Nampula Connections'!#REF!</definedName>
    <definedName name="yyCSProdRevenueWater_y_PEMBA">[1]Pemba!$H$83:$AM$83</definedName>
    <definedName name="yyCSProdRevenueWater_y_QUEL">[1]Quelimane!$H$83:$AM$83</definedName>
    <definedName name="yyCSProdRevenueWater_y_TETE">[1]Tete!$H$83:$AM$83</definedName>
    <definedName name="yyCSProdRevenueWater_y_XKW">[1]Chokwe!$H$83:$AM$83</definedName>
    <definedName name="yyCSProdRevenueWater_y_XX">'[1]Xai Xai'!$H$83:$AM$83</definedName>
    <definedName name="yyCSProdSatisfiedDemand_AdeM">[1]AdeM!$H$106:$AM$106</definedName>
    <definedName name="yyCSProdSatisfiedDemand_ANG">[1]ANG!$H$77:$AM$77</definedName>
    <definedName name="yyCSProdSatisfiedDemand_BEIRA">[1]Beira!$H$77:$AM$77</definedName>
    <definedName name="yyCSProdSatisfiedDemand_CHIMOIO">[1]Chimoio!$H$77:$AM$77</definedName>
    <definedName name="yyCSProdSatisfiedDemand_CUAM">[1]CUAM!$H$77:$AM$77</definedName>
    <definedName name="yyCSProdSatisfiedDemand_IBANE">[1]Inhambane!$H$77:$AM$77</definedName>
    <definedName name="yyCSProdSatisfiedDemand_LICH">[1]LICH!$H$77:$AM$77</definedName>
    <definedName name="yyCSProdSatisfiedDemand_MXX">[1]Maxixe!$H$77:$AM$77</definedName>
    <definedName name="yyCSProdSatisfiedDemand_NAC">[1]NAC!$H$77:$AM$77</definedName>
    <definedName name="yyCSProdSatisfiedDemand_NAMP">'[3]Nampula Connections'!#REF!</definedName>
    <definedName name="yyCSProdSatisfiedDemand_PEMBA">[1]Pemba!$H$77:$AM$77</definedName>
    <definedName name="yyCSProdSatisfiedDemand_QUEL">[1]Quelimane!$H$77:$AM$77</definedName>
    <definedName name="yyCSProdSatisfiedDemand_TETE">[1]Tete!$H$77:$AM$77</definedName>
    <definedName name="yyCSProdSatisfiedDemand_XKW">[1]Chokwe!$H$77:$AM$77</definedName>
    <definedName name="yyCSProdSatisfiedDemand_XX">'[1]Xai Xai'!$H$77:$AM$77</definedName>
    <definedName name="yyCSRevConnFee_AdeM">[1]AdeM!$H$217:$AM$217</definedName>
    <definedName name="yyCSRevMeterRentFee_AdeM">[1]AdeM!$H$212:$AM$212</definedName>
    <definedName name="yyCSRevOperWater_AdeM">[1]AdeM!$H$191:$AM$191</definedName>
    <definedName name="yyCSRevOperWater_ANG">[1]ANG!$H$131:$AM$131</definedName>
    <definedName name="yyCSRevOperWater_BEIRA">[1]Beira!$H$131:$AM$131</definedName>
    <definedName name="yyCSRevOperWater_CHIMOIO">[1]Chimoio!$H$131:$AM$131</definedName>
    <definedName name="yyCSRevOperWater_CUAM">[1]CUAM!$H$131:$AM$131</definedName>
    <definedName name="yyCSRevOperWater_HQ">'[1]FIPAG HQ'!$H$14:$AM$14</definedName>
    <definedName name="yyCSRevOperWater_IBANE">[1]Inhambane!$H$131:$AM$131</definedName>
    <definedName name="yyCSRevOperWater_LICH">[1]LICH!$H$131:$AM$131</definedName>
    <definedName name="yyCSRevOperWater_MXX">[1]Maxixe!$H$131:$AM$131</definedName>
    <definedName name="yyCSRevOperWater_NAC">[1]NAC!$H$131:$AM$131</definedName>
    <definedName name="yyCSRevOperWater_PEMBA">[1]Pemba!$H$131:$AM$131</definedName>
    <definedName name="yyCSRevOperWater_QUEL">[1]Quelimane!$H$131:$AM$131</definedName>
    <definedName name="yyCSRevOperWater_TETE">[1]Tete!$H$131:$AM$131</definedName>
    <definedName name="yyCSRevOperWater_XKW">[1]Chokwe!$H$131:$AM$131</definedName>
    <definedName name="yyCSRevOperWater_XX">'[1]Xai Xai'!$I$131:$AM$131</definedName>
    <definedName name="yyCSRevOtherRev_ANG">[1]ANG!$H$135:$AM$135</definedName>
    <definedName name="yyCSRevOtherRev_BEIRA">[1]Beira!$H$135:$AM$135</definedName>
    <definedName name="yyCSRevOtherRev_CHIMOIO">[1]Chimoio!$H$135:$AM$135</definedName>
    <definedName name="yyCSRevOtherRev_CUAM">[1]CUAM!$H$135:$AM$135</definedName>
    <definedName name="yyCSRevOtherRev_HQ">'[1]FIPAG HQ'!$H$15:$AM$15</definedName>
    <definedName name="yyCSRevOtherRev_IBANE">[1]Inhambane!$H$135:$AM$135</definedName>
    <definedName name="yyCSRevOtherRev_LICH">[1]LICH!$H$135:$AM$135</definedName>
    <definedName name="yyCSRevOtherRev_MXX">[1]Maxixe!$H$135:$AM$135</definedName>
    <definedName name="yyCSRevOtherRev_NAC">[1]NAC!$H$135:$AM$135</definedName>
    <definedName name="yyCSRevOtherRev_PEMBA">[1]Pemba!$H$135:$AM$135</definedName>
    <definedName name="yyCSRevOtherRev_QUEL">[1]Quelimane!$H$135:$AM$135</definedName>
    <definedName name="yyCSRevOtherRev_TETE">[1]Tete!$H$135:$AM$135</definedName>
    <definedName name="yyCSRevOtherRev_XKW">[1]Chokwe!$H$135:$AM$135</definedName>
    <definedName name="yyCSRevOtherRev_XX">'[1]Xai Xai'!$H$135:$AM$135</definedName>
    <definedName name="yyCSTotCAPEX_Equipmt_AdeM">[1]AdeM!$H$256:$AM$256</definedName>
    <definedName name="yyCSTotCAPEX_Equipmt_ANG">[1]ANG!$H$212:$AM$212</definedName>
    <definedName name="yyCSTotCAPEX_Equipmt_BEIRA">[1]Beira!$H$212:$AM$212</definedName>
    <definedName name="yyCSTotCAPEX_Equipmt_CHIMOIO">[1]Chimoio!$H$212:$AM$212</definedName>
    <definedName name="yyCSTotCAPEX_Equipmt_CUAM">[1]CUAM!$H$212:$AM$212</definedName>
    <definedName name="yyCSTotCAPEX_Equipmt_IBANE">[1]Inhambane!$H$212:$AM$212</definedName>
    <definedName name="yyCSTotCAPEX_Equipmt_LICH">[1]LICH!$H$212:$AM$212</definedName>
    <definedName name="yyCSTotCAPEX_Equipmt_MXX">[1]Maxixe!$H$212:$AM$212</definedName>
    <definedName name="yyCSTotCAPEX_Equipmt_NAC">[1]NAC!$H$212:$AM$212</definedName>
    <definedName name="yyCSTotCAPEX_Equipmt_NAMP">'[3]Nampula Connections'!#REF!</definedName>
    <definedName name="yyCSTotCAPEX_Equipmt_PEMBA">[1]Pemba!$H$212:$AM$212</definedName>
    <definedName name="yyCSTotCAPEX_Equipmt_QUEL">[1]Quelimane!$H$212:$AM$212</definedName>
    <definedName name="yyCSTotCAPEX_Equipmt_TETE">[1]Tete!$H$212:$AM$212</definedName>
    <definedName name="yyCSTotCAPEX_Equipmt_XKW">[1]Chokwe!$H$212:$AM$212</definedName>
    <definedName name="yyCSTotCAPEX_Equipmt_XX">'[1]Xai Xai'!$H$212:$AM$212</definedName>
    <definedName name="yyCSTotCAPEX_Other_AdeM">[1]AdeM!$H$258:$AM$258</definedName>
    <definedName name="yyCSTotCAPEX_Other_ANG">[1]ANG!$H$214:$AM$214</definedName>
    <definedName name="yyCSTotCAPEX_Other_BEIRA">[1]Beira!$H$214:$AM$214</definedName>
    <definedName name="yyCSTotCAPEX_Other_CHIMOIO">[1]Chimoio!$H$214:$AM$214</definedName>
    <definedName name="yyCSTotCAPEX_Other_CUAM">[1]CUAM!$H$214:$AM$214</definedName>
    <definedName name="yyCSTotCAPEX_Other_IBANE">[1]Inhambane!$H$214:$AM$214</definedName>
    <definedName name="yyCSTotCAPEX_Other_LICH">[1]LICH!$H$214:$AM$214</definedName>
    <definedName name="yyCSTotCAPEX_Other_MXX">[1]Maxixe!$H$214:$AM$214</definedName>
    <definedName name="yyCSTotCAPEX_Other_NAC">[1]NAC!$H$214:$AM$214</definedName>
    <definedName name="yyCSTotCAPEX_Other_NAMP">'[3]Nampula Connections'!#REF!</definedName>
    <definedName name="yyCSTotCAPEX_Other_PEMBA">[1]Pemba!$H$214:$AM$214</definedName>
    <definedName name="yyCSTotCAPEX_Other_QUEL">[1]Quelimane!$H$214:$AM$214</definedName>
    <definedName name="yyCSTotCAPEX_Other_TETE">[1]Tete!$H$214:$AM$214</definedName>
    <definedName name="yyCSTotCAPEX_Other_XKW">[1]Chokwe!$H$214:$AM$214</definedName>
    <definedName name="yyCSTotCAPEX_Other_XX">'[1]Xai Xai'!$H$214:$AM$214</definedName>
    <definedName name="yyCSTotCAPEX_Structure_ANG">[1]ANG!$H$210:$AM$210</definedName>
    <definedName name="yyCSTotCAPEX_Structure_BEIRA">[1]Beira!$H$210:$AM$210</definedName>
    <definedName name="yyCSTotCAPEX_Structure_CHIMOIO">[1]Chimoio!$H$210:$AM$210</definedName>
    <definedName name="yyCSTotCAPEX_Structure_CUAM">[1]CUAM!$H$210:$AM$210</definedName>
    <definedName name="yyCSTotCAPEX_Structure_IBANE">[1]Inhambane!$H$210:$AM$210</definedName>
    <definedName name="yyCSTotCAPEX_Structure_LICH">[1]LICH!$H$210:$AM$210</definedName>
    <definedName name="yyCSTotCAPEX_Structure_MPT">[1]Maputo!$H$71:$AM$71</definedName>
    <definedName name="yyCSTotCAPEX_Structure_MXX">[1]Maxixe!$H$210:$AM$210</definedName>
    <definedName name="yyCSTotCAPEX_Structure_NAC">[1]NAC!$H$210:$AM$210</definedName>
    <definedName name="yyCSTotCAPEX_Structure_NAMP">'[3]Nampula Connections'!#REF!</definedName>
    <definedName name="yyCSTotCAPEX_Structure_PEMBA">[1]Pemba!$H$210:$AM$210</definedName>
    <definedName name="yyCSTotCAPEX_Structure_QUEL">[1]Quelimane!$H$210:$AM$210</definedName>
    <definedName name="yyCSTotCAPEX_Structure_TETE">[1]Tete!$H$210:$AM$210</definedName>
    <definedName name="yyCSTotCAPEX_Structure_XKW">[1]Chokwe!$H$210:$AM$210</definedName>
    <definedName name="yyCSTotCAPEX_Structure_XX">'[1]Xai Xai'!$H$210:$AM$210</definedName>
    <definedName name="yyCSTotCAPEX_Total_AdeM">[1]AdeM!$H$260:$AM$260</definedName>
    <definedName name="yyCSTotCAPEX_Total_ANG">[1]ANG!$H$216:$AM$216</definedName>
    <definedName name="yyCSTotCAPEX_Total_BEIRA">[1]Beira!$H$216:$AM$216</definedName>
    <definedName name="yyCSTotCAPEX_Total_CHIMOIO">[1]Chimoio!$H$216:$AM$216</definedName>
    <definedName name="yyCSTotCAPEX_Total_CUAM">[1]CUAM!$H$216:$AM$216</definedName>
    <definedName name="yyCSTotCAPEX_Total_HQ">'[1]FIPAG HQ'!$H$24:$AM$24</definedName>
    <definedName name="yyCSTotCAPEX_Total_IBANE">[1]Inhambane!$H$216:$AM$216</definedName>
    <definedName name="yyCSTotCAPEX_Total_LICH">[1]LICH!$H$216:$AM$216</definedName>
    <definedName name="yyCSTotCAPEX_Total_MPT">[1]Maputo!$H$77:$AM$77</definedName>
    <definedName name="yyCSTotCAPEX_Total_MXX">[1]Maxixe!$H$216:$AM$216</definedName>
    <definedName name="yyCSTotCAPEX_Total_NAC">[1]NAC!$H$216:$AM$216</definedName>
    <definedName name="yyCSTotCAPEX_Total_NAMP">'[3]Nampula Connections'!#REF!</definedName>
    <definedName name="yyCSTotCAPEX_Total_PEMBA">[1]Pemba!$H$216:$AM$216</definedName>
    <definedName name="yyCSTotCAPEX_Total_QUEL">[1]Quelimane!$H$216:$AM$216</definedName>
    <definedName name="yyCSTotCAPEX_Total_TETE">[1]Tete!$H$216:$AM$216</definedName>
    <definedName name="yyCSTotCAPEX_Total_XKW">[1]Chokwe!$H$216:$AM$216</definedName>
    <definedName name="yyCSTotCAPEX_Total_XX">'[1]Xai Xai'!$H$216:$AM$216</definedName>
    <definedName name="yyCSTotDepreciationCost_AdeM">[1]AdeM!$H$327:$AM$327</definedName>
    <definedName name="yyCSTotDepreciationCost_ANG">[1]ANG!$H$277:$AM$277</definedName>
    <definedName name="yyCSTotDepreciationCost_BEIRA">[1]Beira!$H$277:$AM$277</definedName>
    <definedName name="yyCSTotDepreciationCost_CHIMOIO">[1]Chimoio!$H$277:$AM$277</definedName>
    <definedName name="yyCSTotDepreciationCost_CUAM">[1]CUAM!$H$277:$AM$277</definedName>
    <definedName name="yyCSTotDepreciationCost_HQ">'[1]FIPAG HQ'!$H$52:$AM$52</definedName>
    <definedName name="yyCSTotDepreciationCost_IBANE">[1]Inhambane!$H$277:$AM$277</definedName>
    <definedName name="yyCSTotDepreciationCost_LICH">[1]LICH!$H$277:$AM$277</definedName>
    <definedName name="yyCSTotDepreciationCost_MPT">[1]Maputo!$H$101:$AM$101</definedName>
    <definedName name="yyCSTotDepreciationCost_MXX">[1]Maxixe!$H$277:$AM$277</definedName>
    <definedName name="yyCSTotDepreciationCost_NAC">[1]NAC!$H$277:$AM$277</definedName>
    <definedName name="yyCSTotDepreciationCost_NAMP">'[3]Nampula Connections'!#REF!</definedName>
    <definedName name="yyCSTotDepreciationCost_PEMBA">[1]Pemba!$H$277:$AM$277</definedName>
    <definedName name="yyCSTotDepreciationCost_QUEL">[1]Quelimane!$H$277:$AM$277</definedName>
    <definedName name="yyCSTotDepreciationCost_TETE">[1]Tete!$H$277:$AM$277</definedName>
    <definedName name="yyCSTotDepreciationCost_XKW">[1]Chokwe!$H$277:$AM$277</definedName>
    <definedName name="yyCSTotDepreciationCost_XX">'[1]Xai Xai'!$H$277:$AM$277</definedName>
    <definedName name="yyCSTotExtraordCost_ANG">[1]ANG!$H$341:$AM$341</definedName>
    <definedName name="yyCSTotExtraordCost_BEIRA">[1]Beira!$H$341:$AM$341</definedName>
    <definedName name="yyCSTotExtraordCost_CHIMOIO">[1]Chimoio!$H$341:$AM$341</definedName>
    <definedName name="yyCSTotExtraordCost_CUAM">[1]CUAM!$H$341:$AM$341</definedName>
    <definedName name="yyCSTotExtraordCost_HQ">'[1]FIPAG HQ'!$H$169:$AM$169</definedName>
    <definedName name="yyCSTotExtraordCost_IBANE">[1]Inhambane!$H$341:$AM$341</definedName>
    <definedName name="yyCSTotExtraordCost_LICH">[1]LICH!$H$341:$AM$341</definedName>
    <definedName name="yyCSTotExtraordCost_MPT">[1]Maputo!$H$156:$AM$156</definedName>
    <definedName name="yyCSTotExtraordCost_MXX">[1]Maxixe!$H$341:$AM$341</definedName>
    <definedName name="yyCSTotExtraordCost_NAC">[1]NAC!$H$341:$AM$341</definedName>
    <definedName name="yyCSTotExtraordCost_NAMP">'[3]Nampula Connections'!#REF!</definedName>
    <definedName name="yyCSTotExtraordCost_PEMBA">[1]Pemba!$H$341:$AM$341</definedName>
    <definedName name="yyCSTotExtraordCost_QUEL">[1]Quelimane!$H$341:$AM$341</definedName>
    <definedName name="yyCSTotExtraordCost_TETE">[1]Tete!$H$341:$AM$341</definedName>
    <definedName name="yyCSTotExtraordCost_XKW">[1]Chokwe!$H$341:$AM$341</definedName>
    <definedName name="yyCSTotExtraordCost_XX">'[1]Xai Xai'!$H$341:$AM$341</definedName>
    <definedName name="yyCSTotExtraordRevenue_AdeM">[1]AdeM!$H$385:$AM$385</definedName>
    <definedName name="yyCSTotExtraordRevenue_ANG">[1]ANG!$H$338:$AM$338</definedName>
    <definedName name="yyCSTotExtraordRevenue_BEIRA">[1]Beira!$H$338:$AM$338</definedName>
    <definedName name="yyCSTotExtraordRevenue_CHIMOIO">[1]Chimoio!$H$338:$AM$338</definedName>
    <definedName name="yyCSTotExtraordRevenue_CUAM">[1]CUAM!$H$338:$AM$338</definedName>
    <definedName name="yyCSTotExtraordRevenue_HQ">'[1]FIPAG HQ'!$H$166:$AM$166</definedName>
    <definedName name="yyCSTotExtraordRevenue_IBANE">[1]Inhambane!$H$338:$AM$338</definedName>
    <definedName name="yyCSTotExtraordRevenue_LICH">[1]LICH!$H$338:$AM$338</definedName>
    <definedName name="yyCSTotExtraordRevenue_MPT">[1]Maputo!$H$153:$AM$153</definedName>
    <definedName name="yyCSTotExtraordRevenue_MXX">[1]Maxixe!$H$338:$AM$338</definedName>
    <definedName name="yyCSTotExtraordRevenue_NAC">[1]NAC!$H$338:$AM$338</definedName>
    <definedName name="yyCSTotExtraordRevenue_NAMP">'[3]Nampula Connections'!#REF!</definedName>
    <definedName name="yyCSTotExtraordRevenue_PEMBA">[1]Pemba!$H$338:$AM$338</definedName>
    <definedName name="yyCSTotExtraordRevenue_QUEL">[1]Quelimane!$H$338:$AM$338</definedName>
    <definedName name="yyCSTotExtraordRevenue_TETE">[1]Tete!$H$338:$AM$338</definedName>
    <definedName name="yyCSTotExtraordRevenue_XKW">[1]Chokwe!$H$338:$AM$338</definedName>
    <definedName name="yyCSTotExtraordRevenue_XX">'[1]Xai Xai'!$H$338:$AM$338</definedName>
    <definedName name="yyCSTotFinanceCost_ANG">[1]ANG!$H$332:$AM$332</definedName>
    <definedName name="yyCSTotFinanceCost_BEIRA">[1]Beira!$H$332:$AM$332</definedName>
    <definedName name="yyCSTotFinanceCost_CHIMOIO">[1]Chimoio!$H$332:$AM$332</definedName>
    <definedName name="yyCSTotFinanceCost_CUAM">[1]CUAM!$H$332:$AM$332</definedName>
    <definedName name="yyCSTotFinanceCost_HQ">'[1]FIPAG HQ'!$H$160:$AM$160</definedName>
    <definedName name="yyCSTotFinanceCost_IBANE">[1]Inhambane!$H$332:$AM$332</definedName>
    <definedName name="yyCSTotFinanceCost_LICH">[1]LICH!$H$332:$AM$332</definedName>
    <definedName name="yyCSTotFinanceCost_MPT">[1]Maputo!$H$147:$AM$147</definedName>
    <definedName name="yyCSTotFinanceCost_MXX">[1]Maxixe!$H$332:$AM$332</definedName>
    <definedName name="yyCSTotFinanceCost_NAC">[1]NAC!$H$332:$AM$332</definedName>
    <definedName name="yyCSTotFinanceCost_NAMP">'[3]Nampula Connections'!#REF!</definedName>
    <definedName name="yyCSTotFinanceCost_PEMBA">[1]Pemba!$H$332:$AM$332</definedName>
    <definedName name="yyCSTotFinanceCost_QUEL">[1]Quelimane!$H$332:$AM$332</definedName>
    <definedName name="yyCSTotFinanceCost_TETE">[1]Tete!$H$332:$AM$332</definedName>
    <definedName name="yyCSTotFinanceCost_XKW">[1]Chokwe!$H$332:$AM$332</definedName>
    <definedName name="yyCSTotFinanceCost_XX">'[1]Xai Xai'!$H$332:$AM$332</definedName>
    <definedName name="yyCSTotFinanceRevenue_AdeM">[1]AdeM!$H$376:$AM$376</definedName>
    <definedName name="yyCSTotFinanceRevenue_ANG">[1]ANG!$H$329:$AM$329</definedName>
    <definedName name="yyCSTotFinanceRevenue_BEIRA">[1]Beira!$H$329:$AM$329</definedName>
    <definedName name="yyCSTotFinanceRevenue_CHIMOIO">[1]Chimoio!$H$329:$AM$329</definedName>
    <definedName name="yyCSTotFinanceRevenue_CUAM">[1]CUAM!$H$329:$AM$329</definedName>
    <definedName name="yyCSTotFinanceRevenue_HQ">'[1]FIPAG HQ'!$H$157:$AM$157</definedName>
    <definedName name="yyCSTotFinanceRevenue_IBANE">[1]Inhambane!$H$329:$AM$329</definedName>
    <definedName name="yyCSTotFinanceRevenue_LICH">[1]LICH!$H$329:$AM$329</definedName>
    <definedName name="yyCSTotFinanceRevenue_MPT">[1]Maputo!$H$144:$AM$144</definedName>
    <definedName name="yyCSTotFinanceRevenue_MXX">[1]Maxixe!$H$329:$AM$329</definedName>
    <definedName name="yyCSTotFinanceRevenue_NAC">[1]NAC!$H$329:$AM$329</definedName>
    <definedName name="yyCSTotFinanceRevenue_NAMP">'[3]Nampula Connections'!#REF!</definedName>
    <definedName name="yyCSTotFinanceRevenue_PEMBA">[1]Pemba!$H$329:$AM$329</definedName>
    <definedName name="yyCSTotFinanceRevenue_QUEL">[1]Quelimane!$H$329:$AM$329</definedName>
    <definedName name="yyCSTotFinanceRevenue_TETE">[1]Tete!$H$329:$AM$329</definedName>
    <definedName name="yyCSTotFinanceRevenue_XKW">[1]Chokwe!$H$329:$AM$329</definedName>
    <definedName name="yyCSTotFinanceRevenue_XX">'[1]Xai Xai'!$H$329:$AM$329</definedName>
    <definedName name="yyCSTotInterestCost_AdeM">[1]AdeM!$H$399:$AM$399</definedName>
    <definedName name="yyCSTotInterestCost_ANG">[1]ANG!$H$353:$AM$353</definedName>
    <definedName name="yyCSTotInterestCost_BEIRA">[1]Beira!$H$353:$AM$353</definedName>
    <definedName name="yyCSTotInterestCost_CHIMOIO">[1]Chimoio!$H$353:$AM$353</definedName>
    <definedName name="yyCSTotInterestCost_CUAM">[1]CUAM!$H$353:$AM$353</definedName>
    <definedName name="yyCSTotInterestCost_HQ">'[1]FIPAG HQ'!$H$68:$AM$68</definedName>
    <definedName name="yyCSTotInterestCost_IBANE">[1]Inhambane!$H$353:$AM$353</definedName>
    <definedName name="yyCSTotInterestCost_LICH">[1]LICH!$H$353:$AM$353</definedName>
    <definedName name="yyCSTotInterestCost_MPT">[1]Maputo!$H$168:$AM$168</definedName>
    <definedName name="yyCSTotInterestCost_MXX">[1]Maxixe!$H$353:$AM$353</definedName>
    <definedName name="yyCSTotInterestCost_NAC">[1]NAC!$H$353:$AM$353</definedName>
    <definedName name="yyCSTotInterestCost_NAMP">'[3]Nampula Connections'!#REF!</definedName>
    <definedName name="yyCSTotInterestCost_PEMBA">[1]Pemba!$H$353:$AM$353</definedName>
    <definedName name="yyCSTotInterestCost_QUEL">[1]Quelimane!$H$353:$AM$353</definedName>
    <definedName name="yyCSTotInterestCost_TETE">[1]Tete!$H$353:$AM$353</definedName>
    <definedName name="yyCSTotInterestCost_XKW">[1]Chokwe!$H$353:$AM$353</definedName>
    <definedName name="yyCSTotInterestCost_XX">'[1]Xai Xai'!$H$353:$AM$353</definedName>
    <definedName name="yyCSTotOpCost_AdeM">[1]AdeM!$H$316:$AM$316</definedName>
    <definedName name="yyCSTotOpCost_ANG">[1]ANG!$H$263:$AM$263</definedName>
    <definedName name="yyCSTotOpCost_BEIRA">[1]Beira!$H$263:$AM$263</definedName>
    <definedName name="yyCSTotOpCost_CHIMOIO">[1]Chimoio!$H$263:$AM$263</definedName>
    <definedName name="yyCSTotOpCost_CUAM">[1]CUAM!$H$263:$AM$263</definedName>
    <definedName name="yyCSTotOpCost_HQ">'[1]FIPAG HQ'!$H$39:$AM$39</definedName>
    <definedName name="yyCSTotOpCost_IBANE">[1]Inhambane!$H$263:$AM$263</definedName>
    <definedName name="yyCSTotOpCost_LICH">[1]LICH!$H$263:$AM$263</definedName>
    <definedName name="yyCSTotOpCost_MPT">[1]Maputo!$H$87:$AM$87</definedName>
    <definedName name="yyCSTotOpCost_MXX">[1]Maxixe!$H$263:$AM$263</definedName>
    <definedName name="yyCSTotOpCost_NAC">[1]NAC!$H$263:$AM$263</definedName>
    <definedName name="yyCSTotOpCost_PEMBA">[1]Pemba!$H$263:$AM$263</definedName>
    <definedName name="yyCSTotOpCost_QUEL">[1]Quelimane!$H$263:$AM$263</definedName>
    <definedName name="yyCSTotOpCost_TETE">[1]Tete!$H$263:$AM$263</definedName>
    <definedName name="yyCSTotOpCost_XKW">[1]Chokwe!$H$263:$AM$263</definedName>
    <definedName name="yyCSTotOpCost_XX">'[1]Xai Xai'!$H$263:$AM$263</definedName>
    <definedName name="yyCSTotOperRevenue_AdeM">[1]AdeM!$H$224:$AM$224</definedName>
    <definedName name="yyCSTotOperRevenue_ANG">[1]ANG!$H$139:$AM$139</definedName>
    <definedName name="yyCSTotOperRevenue_BEIRA">[1]Beira!$H$139:$AM$139</definedName>
    <definedName name="yyCSTotOperRevenue_CHIMOIO">[1]Chimoio!$H$139:$AM$139</definedName>
    <definedName name="yyCSTotOperRevenue_CUAM">[1]CUAM!$H$139:$AM$139</definedName>
    <definedName name="yyCSTotOperRevenue_HQ">'[1]FIPAG HQ'!$H$16:$AM$16</definedName>
    <definedName name="yyCSTotOperRevenue_IBANE">[1]Inhambane!$H$139:$AM$139</definedName>
    <definedName name="yyCSTotOperRevenue_LICH">[1]LICH!$H$139:$AM$139</definedName>
    <definedName name="yyCSTotOperRevenue_MXX">[1]Maxixe!$H$139:$AM$139</definedName>
    <definedName name="yyCSTotOperRevenue_NAC">[1]NAC!$H$139:$AM$139</definedName>
    <definedName name="yyCSTotOperRevenue_PEMBA">[1]Pemba!$H$139:$AM$139</definedName>
    <definedName name="yyCSTotOperRevenue_QUEL">[1]Quelimane!$H$139:$AM$139</definedName>
    <definedName name="yyCSTotOperRevenue_TETE">[1]Tete!$H$139:$AM$139</definedName>
    <definedName name="yyCSTotOperRevenue_XKW">[1]Chokwe!$H$139:$AM$139</definedName>
    <definedName name="yyCSTotOperRevenue_XX">'[1]Xai Xai'!$H$139:$AM$139</definedName>
    <definedName name="yyCSTotRevenueCol_AdeM">[1]AdeM!$H$225:$AM$225</definedName>
    <definedName name="yyCSTotRevenueCol_ANG">[1]ANG!$H$140:$AM$140</definedName>
    <definedName name="yyCSTotRevenueCol_BEIRA">[1]Beira!$H$140:$AM$140</definedName>
    <definedName name="yyCSTotRevenueCol_CHIMOIO">[1]Chimoio!$H$140:$AM$140</definedName>
    <definedName name="yyCSTotRevenueCol_CUAM">[1]CUAM!$H$140:$AM$140</definedName>
    <definedName name="yyCSTotRevenueCol_IBANE">[1]Inhambane!$H$140:$AM$140</definedName>
    <definedName name="yyCSTotRevenueCol_LICH">[1]LICH!$H$140:$AM$140</definedName>
    <definedName name="yyCSTotRevenueCol_MXX">[1]Maxixe!$H$140:$AM$140</definedName>
    <definedName name="yyCSTotRevenueCol_NAC">[1]NAC!$H$140:$AM$140</definedName>
    <definedName name="yyCSTotRevenueCol_NAMP">'[3]Nampula Connections'!#REF!</definedName>
    <definedName name="yyCSTotRevenueCol_PEMBA">[1]Pemba!$H$140:$AM$140</definedName>
    <definedName name="yyCSTotRevenueCol_QUEL">[1]Quelimane!$H$140:$AM$140</definedName>
    <definedName name="yyCSTotRevenueCol_TETE">[1]Tete!$H$140:$AM$140</definedName>
    <definedName name="yyCSTotRevenueCol_XKW">[1]Chokwe!$H$140:$AM$140</definedName>
    <definedName name="yyCSTotRevenueCol_XX">'[1]Xai Xai'!$H$140:$AM$140</definedName>
    <definedName name="yyCSTotRevOpOther_AdeM">[1]AdeM!$H$356:$AM$356</definedName>
    <definedName name="yyCSTotRevOpOther_MPT">[1]Maputo!$H$126:$AM$126</definedName>
    <definedName name="yyCSTotRevOpWater_AdeM">[1]AdeM!$H$351:$AM$351</definedName>
    <definedName name="yyCSTotRevOpWater_MPT">[1]Maputo!$H$122:$AM$122</definedName>
    <definedName name="yyCSTotTaxCost_AdeM">[1]AdeM!$H$403:$AM$403</definedName>
    <definedName name="yyCSTotTaxCost_ANG">[1]ANG!$H$357:$AM$357</definedName>
    <definedName name="yyCSTotTaxCost_BEIRA">[1]Beira!$H$357:$AM$357</definedName>
    <definedName name="yyCSTotTaxCost_CHIMOIO">[1]Chimoio!$H$357:$AM$357</definedName>
    <definedName name="yyCSTotTaxCost_CUAM">[1]CUAM!$H$357:$AM$357</definedName>
    <definedName name="yyCSTotTaxCost_HQ">'[1]FIPAG HQ'!$H$185:$AM$185</definedName>
    <definedName name="yyCSTotTaxCost_IBANE">[1]Inhambane!$H$357:$AM$357</definedName>
    <definedName name="yyCSTotTaxCost_LICH">[1]LICH!$H$357:$AM$357</definedName>
    <definedName name="yyCSTotTaxCost_MPT">[1]Maputo!$H$172:$AM$172</definedName>
    <definedName name="yyCSTotTaxCost_MXX">[1]Maxixe!$H$357:$AM$357</definedName>
    <definedName name="yyCSTotTaxCost_NAC">[1]NAC!$H$357:$AM$357</definedName>
    <definedName name="yyCSTotTaxCost_NAMP">'[3]Nampula Connections'!#REF!</definedName>
    <definedName name="yyCSTotTaxCost_PEMBA">[1]Pemba!$H$357:$AM$357</definedName>
    <definedName name="yyCSTotTaxCost_QUEL">[1]Quelimane!$H$357:$AM$357</definedName>
    <definedName name="yyCSTotTaxCost_TETE">[1]Tete!$H$357:$AM$357</definedName>
    <definedName name="yyCSTotTaxCost_XKW">[1]Chokwe!$H$357:$AM$357</definedName>
    <definedName name="yyCSTotTaxCost_XX">'[1]Xai Xai'!$H$357:$AM$357</definedName>
    <definedName name="yyCSVariableLeaseFee_AdeM">[1]AdeM!$H$306:$AM$306</definedName>
    <definedName name="yyDebtService">[1]Financial_arrangements!$H$246:$AM$246</definedName>
    <definedName name="yyDepreEquip_AdeM">[1]Maputo!$H$384:$AM$384</definedName>
    <definedName name="yyDepreEquip_ANG">[1]ANG!$H$573:$AM$573</definedName>
    <definedName name="yyDepreEquip_Beira">[1]Beira!$H$573:$AM$573</definedName>
    <definedName name="yyDepreEquip_Chimoio">[1]Chimoio!$H$573:$AM$573</definedName>
    <definedName name="yyDepreEquip_CUAM">[1]CUAM!$H$573:$AM$573</definedName>
    <definedName name="yyDepreEquip_HQ">'[1]FIPAG HQ'!$H$409:$AM$409</definedName>
    <definedName name="yyDepreEquip_IBANE">[1]Inhambane!$H$573:$AM$573</definedName>
    <definedName name="yyDepreEquip_LICH">[1]LICH!$H$573:$AM$573</definedName>
    <definedName name="yyDepreEquip_MXX">[1]Maxixe!$H$573:$AM$573</definedName>
    <definedName name="yyDepreEquip_NAC">[1]NAC!$H$573:$AM$573</definedName>
    <definedName name="yyDepreEquip_Namp">'[3]Nampula Connections'!#REF!</definedName>
    <definedName name="yyDepreEquip_Pemba">[1]Pemba!$H$573:$AM$573</definedName>
    <definedName name="yyDepreEquip_QUEL">[1]Quelimane!$H$573:$AM$573</definedName>
    <definedName name="yyDepreEquip_Tete">[1]Tete!$H$573:$AM$573</definedName>
    <definedName name="yyDepreEquip_XKW">[1]Chokwe!$R$573:$AM$573</definedName>
    <definedName name="yyDepreEquip_XX">'[1]Xai Xai'!$H$573:$AM$573</definedName>
    <definedName name="yyDepreOther_AdeM">[1]Maputo!$H$415:$AM$415</definedName>
    <definedName name="yyDepreOther_ANG">[1]ANG!$H$604:$AM$604</definedName>
    <definedName name="yyDepreOther_Beira">[1]Beira!$H$604:$AM$604</definedName>
    <definedName name="yyDepreOther_Chimoio">[1]Chimoio!$H$604:$AM$604</definedName>
    <definedName name="yyDepreOther_CUAM">[1]CUAM!$H$604:$AM$604</definedName>
    <definedName name="yyDepreOther_HQ">'[1]FIPAG HQ'!$H$440:$AM$440</definedName>
    <definedName name="yyDepreOther_IBANE">[1]Inhambane!$H$604:$AM$604</definedName>
    <definedName name="yyDepreOther_LICH">[1]LICH!$H$604:$AM$604</definedName>
    <definedName name="yyDepreOther_MXX">[1]Maxixe!$H$604:$AM$604</definedName>
    <definedName name="yyDepreOther_NAC">[1]NAC!$H$604:$AM$604</definedName>
    <definedName name="yyDepreOther_Namp">'[3]Nampula Connections'!#REF!</definedName>
    <definedName name="yyDepreOther_Pemba">[1]Pemba!$H$604:$AM$604</definedName>
    <definedName name="yyDepreOther_QUEL">[1]Quelimane!$H$604:$AM$604</definedName>
    <definedName name="yyDepreOther_Tete">[1]Tete!$H$604:$AM$604</definedName>
    <definedName name="yyDepreOther_XKW">[1]Chokwe!$R$604:$AM$604</definedName>
    <definedName name="yyDepreOther_XX">'[1]Xai Xai'!$H$604:$AM$604</definedName>
    <definedName name="yyDepreStructure_AdeM">[1]Maputo!$H$353:$AM$353</definedName>
    <definedName name="yyDepreStructure_ANG">[1]ANG!$H$542:$AM$542</definedName>
    <definedName name="yyDepreStructure_Beira">[1]Beira!$H$542:$AM$542</definedName>
    <definedName name="yyDepreStructure_Chimoio">[1]Chimoio!$H$542:$AM$542</definedName>
    <definedName name="yyDepreStructure_CUAM">[1]CUAM!$H$542:$AM$542</definedName>
    <definedName name="yyDepreStructure_HQ">'[1]FIPAG HQ'!$H$378:$AM$378</definedName>
    <definedName name="yyDepreStructure_IBANE">[1]Inhambane!$H$542:$AM$542</definedName>
    <definedName name="yyDepreStructure_LICH">[1]LICH!$H$542:$AM$542</definedName>
    <definedName name="yyDepreStructure_MXX">[1]Maxixe!$H$542:$AM$542</definedName>
    <definedName name="yyDepreStructure_NAC">[1]NAC!$H$542:$AM$542</definedName>
    <definedName name="yyDepreStructure_Namp">'[3]Nampula Connections'!#REF!</definedName>
    <definedName name="yyDepreStructure_Pemba">[1]Pemba!$H$542:$AM$542</definedName>
    <definedName name="yyDepreStructure_QUEL">[1]Quelimane!$H$542:$AM$542</definedName>
    <definedName name="yyDepreStructure_Tete">[1]Tete!$H$542:$AM$542</definedName>
    <definedName name="yyDepreStructure_XKW">[1]Chokwe!$R$542:$AM$542</definedName>
    <definedName name="yyDepreStructure_XX">'[1]Xai Xai'!$H$542:$AM$542</definedName>
    <definedName name="yyDistri_Infra_Capex_AdeM">'[1]Investment Plan 1'!$H$162:$AM$162</definedName>
    <definedName name="yyDistri_Infra_Capex_ANG">'[1]Investment Plan 1'!$H$250:$AM$250</definedName>
    <definedName name="yyDistri_Infra_Capex_BEIRA">'[1]Investment Plan 1'!$H$202:$AM$202</definedName>
    <definedName name="yyDistri_Infra_Capex_CHIMOIO">'[1]Investment Plan 1'!$H$210:$AM$210</definedName>
    <definedName name="yyDistri_Infra_Capex_CUAM">'[1]Investment Plan 1'!$H$266:$AM$266</definedName>
    <definedName name="yyDistri_Infra_Capex_HQ">'[1]Investment Plan 1'!$H$282:$AM$282</definedName>
    <definedName name="yyDistri_Infra_Capex_IBANE">'[1]Investment Plan 1'!$H$186:$AM$186</definedName>
    <definedName name="yyDistri_Infra_Capex_LICH">'[1]Investment Plan 1'!$H$274:$AM$274</definedName>
    <definedName name="yyDistri_Infra_Capex_MXX">'[1]Investment Plan 1'!$H$194:$AM$194</definedName>
    <definedName name="yyDistri_Infra_Capex_NAC">'[1]Investment Plan 1'!$H$258:$AM$258</definedName>
    <definedName name="yyDistri_Infra_Capex_NAMP">'[1]Investment Plan 1'!$H$226:$AM$226</definedName>
    <definedName name="yyDistri_Infra_Capex_PEMBA">'[1]Investment Plan 1'!$H$242:$AM$242</definedName>
    <definedName name="yyDistri_Infra_Capex_QUEL">'[1]Investment Plan 1'!$H$234:$AM$234</definedName>
    <definedName name="yyDistri_Infra_Capex_TETE">'[1]Investment Plan 1'!$H$218:$AM$218</definedName>
    <definedName name="yyDistri_Infra_Capex_XKW">'[1]Investment Plan 1'!$H$178:$AM$178</definedName>
    <definedName name="yyDistri_Infra_Capex_XX">'[1]Investment Plan 1'!$H$170:$AM$170</definedName>
    <definedName name="yyDSCR">[1]Financial_arrangements!$H$248:$AM$248</definedName>
    <definedName name="yyFamillyPerConnHouse_MPT">[1]OverallAssumptions!$H$20:$AM$20</definedName>
    <definedName name="yyFamillyPerConnStpst_MPT">[1]OverallAssumptions!$H$22:$AM$22</definedName>
    <definedName name="yyFamillyPerConnYard_MPT">[1]OverallAssumptions!$H$21:$AM$21</definedName>
    <definedName name="yyFinArrDebtRepay">[1]Financial_arrangements!$I$224:$AM$224</definedName>
    <definedName name="yyFinArrGrant">[1]Financial_arrangements!$H$21:$AM$21</definedName>
    <definedName name="yyFinArrInterestTot">[1]Financial_arrangements!$H$220:$AM$220</definedName>
    <definedName name="yyFinArrLoansConf">[1]Financial_arrangements!$I$222:$AM$222</definedName>
    <definedName name="yyFinArrLoansConfTot">[1]Financial_arrangements!$H$226:$AM$226</definedName>
    <definedName name="yyFundGapNewDraws">'[1]Funding gap analysis'!$J$44:$AM$44</definedName>
    <definedName name="yyFundGapNewGrants">'[1]Funding gap analysis'!$J$22:$AM$22</definedName>
    <definedName name="yyFundGapNewInterest">'[1]Funding gap analysis'!$J$45:$AM$45</definedName>
    <definedName name="yyFundGapNewRepayment">'[1]Funding gap analysis'!$J$46:$AM$46</definedName>
    <definedName name="yyHoushldSize">[1]OverallAssumptions!$H$18:$AM$18</definedName>
    <definedName name="yyInfMtc">[1]OverallAssumptions!$H$30:$AM$30</definedName>
    <definedName name="yyInfUSD">[1]OverallAssumptions!$H$28:$AM$28</definedName>
    <definedName name="yyInvTO">[1]OverallAssumptions!$H$47:$AM$47</definedName>
    <definedName name="yyOA_CAPEX_ReplacementStructures">[1]OverallAssumptions!$H$75:$AM$75</definedName>
    <definedName name="yyOA_CF_downpayment">[1]OverallAssumptions!$H$58:$AM$58</definedName>
    <definedName name="yyOA_CF_Instalment">[1]OverallAssumptions!$H$59:$AM$59</definedName>
    <definedName name="yyOA_CF_Instalment_first_year">[1]OverallAssumptions!$H$55:$AM$55</definedName>
    <definedName name="yyOA_CF_Instalment_second_year">[1]OverallAssumptions!$H$56:$AM$56</definedName>
    <definedName name="yyOA_CF_Instalment_third_year">[1]OverallAssumptions!$H$57:$AM$57</definedName>
    <definedName name="yyOA_ConnFee">[1]OverallAssumptions!$H$52:$AM$52</definedName>
    <definedName name="yyOA_CostsNewConnection">[1]OverallAssumptions!$H$63:$AM$63</definedName>
    <definedName name="yyOA_InstalmentPaymentConnFee">[1]OverallAssumptions!$H$55:$AP$55</definedName>
    <definedName name="yyOA_NewConnFeeHQ">[1]OverallAssumptions!$H$58:$AM$58</definedName>
    <definedName name="yyOA_OPEX_CRAfee">[1]OverallAssumptions!$H$69:$AM$69</definedName>
    <definedName name="yyOA_REV_Tarf_ConnFee">[1]OverallAssumptions!$H$54:$AM$54</definedName>
    <definedName name="yyOA_TariffCostsNewConnection">[1]OverallAssumptions!$H$65:$AM$65</definedName>
    <definedName name="yyOA_TariffIncreasePortsTankers">[1]OverallAssumptions!$H$62:$AM$62</definedName>
    <definedName name="yyOA_TariffPortsTankers">[1]OverallAssumptions!$H$60:$AM$60</definedName>
    <definedName name="yyOther_Capex_AdeM">'[1]Investment Plan 1'!$H$163:$AM$163</definedName>
    <definedName name="yyOther_Capex_ANG">'[1]Investment Plan 1'!$H$251:$AM$251</definedName>
    <definedName name="yyOther_Capex_BEIRA">'[1]Investment Plan 1'!$H$203:$AM$203</definedName>
    <definedName name="yyOther_Capex_CHIMOIO">'[1]Investment Plan 1'!$H$211:$AM$211</definedName>
    <definedName name="yyOther_Capex_CUAM">'[1]Investment Plan 1'!$H$267:$AM$267</definedName>
    <definedName name="yyOther_Capex_HQ">'[1]Investment Plan 1'!$H$283:$AM$283</definedName>
    <definedName name="yyOther_Capex_IBANE">'[1]Investment Plan 1'!$H$187:$AM$187</definedName>
    <definedName name="yyOther_Capex_LICH">'[1]Investment Plan 1'!$H$275:$AM$275</definedName>
    <definedName name="yyOther_Capex_MXX">'[1]Investment Plan 1'!$H$195:$AM$195</definedName>
    <definedName name="yyOther_Capex_NAC">'[1]Investment Plan 1'!$H$259:$AM$259</definedName>
    <definedName name="yyOther_Capex_NAMP">'[1]Investment Plan 1'!$H$227:$AM$227</definedName>
    <definedName name="yyOther_Capex_PEMBA">'[1]Investment Plan 1'!$H$243:$AM$243</definedName>
    <definedName name="yyOther_Capex_QUEL">'[1]Investment Plan 1'!$H$235:$AM$235</definedName>
    <definedName name="yyOther_Capex_TETE">'[1]Investment Plan 1'!$H$219:$AM$219</definedName>
    <definedName name="yyOther_Capex_XKW">'[1]Investment Plan 1'!$H$179:$AM$179</definedName>
    <definedName name="yyOther_Capex_XX">'[1]Investment Plan 1'!$H$171:$AM$171</definedName>
    <definedName name="yyPeoplePerStandpost">[1]OverallAssumptions!$H$19:$AM$19</definedName>
    <definedName name="yyPP">[1]OverallAssumptions!$H$45:$AM$45</definedName>
    <definedName name="yyProd_BasicEqui_Capex_AdeM">'[1]Investment Plan 1'!$H$160:$AM$160</definedName>
    <definedName name="yyProd_BasicEqui_Capex_ANG">'[1]Investment Plan 1'!$H$248:$AM$248</definedName>
    <definedName name="yyProd_BasicEqui_Capex_BEIRA">'[1]Investment Plan 1'!$H$200:$AM$200</definedName>
    <definedName name="yyProd_BasicEqui_Capex_CHIMOIO">'[1]Investment Plan 1'!$H$208:$AM$208</definedName>
    <definedName name="yyProd_BasicEqui_Capex_CUAM">'[1]Investment Plan 1'!$H$264:$AM$264</definedName>
    <definedName name="yyProd_BasicEqui_Capex_HQ">'[1]Investment Plan 1'!$H$280:$AM$280</definedName>
    <definedName name="yyProd_BasicEqui_Capex_IBANE">'[1]Investment Plan 1'!$H$184:$AM$184</definedName>
    <definedName name="yyProd_BasicEqui_Capex_LICH">'[1]Investment Plan 1'!$H$272:$AM$272</definedName>
    <definedName name="yyProd_BasicEqui_Capex_MXX">'[1]Investment Plan 1'!$H$192:$AM$192</definedName>
    <definedName name="yyProd_BasicEqui_Capex_NAC">'[1]Investment Plan 1'!$H$256:$AM$256</definedName>
    <definedName name="yyProd_BasicEqui_Capex_NAMP">'[1]Investment Plan 1'!$H$224:$AM$224</definedName>
    <definedName name="yyProd_BasicEqui_Capex_PEMBA">'[1]Investment Plan 1'!$H$240:$AM$240</definedName>
    <definedName name="yyProd_BasicEqui_Capex_QUEL">'[1]Investment Plan 1'!$H$232:$AM$232</definedName>
    <definedName name="yyProd_BasicEqui_Capex_TETE">'[1]Investment Plan 1'!$H$216:$AM$216</definedName>
    <definedName name="yyProd_BasicEqui_Capex_XKW">'[1]Investment Plan 1'!$H$176:$AM$176</definedName>
    <definedName name="yyProd_BasicEqui_Capex_XX">'[1]Investment Plan 1'!$H$168:$AM$168</definedName>
    <definedName name="yyProd_Infra_Capex_AdeM">'[1]Investment Plan 1'!$H$159:$AM$159</definedName>
    <definedName name="yyProd_Infra_Capex_ANG">'[1]Investment Plan 1'!$H$247:$AM$247</definedName>
    <definedName name="yyProd_Infra_Capex_BEIRA">'[1]Investment Plan 1'!$H$199:$AM$199</definedName>
    <definedName name="yyProd_Infra_Capex_CHIMOIO">'[1]Investment Plan 1'!$H$207:$AM$207</definedName>
    <definedName name="yyProd_Infra_Capex_CUAM">'[1]Investment Plan 1'!$H$263:$AM$263</definedName>
    <definedName name="yyProd_Infra_Capex_HQ">'[1]Investment Plan 1'!$H$279:$AM$279</definedName>
    <definedName name="yyProd_Infra_Capex_IBANE">'[1]Investment Plan 1'!$H$183:$AM$183</definedName>
    <definedName name="yyProd_Infra_Capex_LICH">'[1]Investment Plan 1'!$H$271:$AM$271</definedName>
    <definedName name="yyProd_Infra_Capex_MXX">'[1]Investment Plan 1'!$H$191:$AM$191</definedName>
    <definedName name="yyProd_Infra_Capex_NAC">'[1]Investment Plan 1'!$H$255:$AM$255</definedName>
    <definedName name="yyProd_Infra_Capex_NAMP">'[1]Investment Plan 1'!$H$223:$AM$223</definedName>
    <definedName name="yyProd_Infra_Capex_PEMBA">'[1]Investment Plan 1'!$H$239:$AM$239</definedName>
    <definedName name="yyProd_Infra_Capex_QUEL">'[1]Investment Plan 1'!$H$231:$AM$231</definedName>
    <definedName name="yyProd_Infra_Capex_TETE">'[1]Investment Plan 1'!$H$215:$AM$215</definedName>
    <definedName name="yyProd_Infra_Capex_XKW">'[1]Investment Plan 1'!$H$175:$AM$175</definedName>
    <definedName name="yyProd_Infra_Capex_XX">'[1]Investment Plan 1'!$H$167:$AM$167</definedName>
    <definedName name="yyRP_HQ">[1]OverallAssumptions!$H$46:$AM$46</definedName>
    <definedName name="yyXR">[1]OverallAssumptions!$H$32:$AM$32</definedName>
    <definedName name="yyXR_1">[1]OverallAssumptions!$H$33:$AM$33</definedName>
    <definedName name="yyXREUR">[1]OverallAssumptions!$H$36:$AM$36</definedName>
    <definedName name="yyXRSDR">[1]OverallAssumptions!$H$38:$AM$38</definedName>
    <definedName name="yyXRUA">[1]OverallAssumptions!$H$40:$AM$40</definedName>
    <definedName name="yyYear">[1]OverallAssumptions!$H$14:$AM$14</definedName>
  </definedNames>
  <calcPr calcId="152511"/>
</workbook>
</file>

<file path=xl/calcChain.xml><?xml version="1.0" encoding="utf-8"?>
<calcChain xmlns="http://schemas.openxmlformats.org/spreadsheetml/2006/main">
  <c r="D17" i="19" l="1"/>
  <c r="D15" i="19"/>
  <c r="D9" i="19"/>
  <c r="C2" i="2" l="1"/>
  <c r="D2" i="2" s="1"/>
  <c r="E2" i="2" s="1"/>
  <c r="F2" i="2" s="1"/>
  <c r="B5" i="2"/>
  <c r="C5" i="2"/>
  <c r="D5" i="2"/>
  <c r="E5" i="2"/>
  <c r="F5" i="2"/>
  <c r="B6" i="2"/>
  <c r="C6" i="2"/>
  <c r="D6" i="2"/>
  <c r="E6" i="2"/>
  <c r="F6" i="2"/>
  <c r="D27" i="4"/>
  <c r="D24" i="4"/>
  <c r="D13" i="4"/>
  <c r="D12" i="4"/>
  <c r="E21" i="13" l="1"/>
  <c r="E20" i="13"/>
  <c r="I14" i="18"/>
  <c r="G11" i="18"/>
  <c r="I10" i="18"/>
  <c r="G13" i="18" s="1"/>
  <c r="G10" i="18"/>
  <c r="B45" i="17"/>
  <c r="G14" i="18" l="1"/>
  <c r="G15" i="18"/>
  <c r="B18" i="18"/>
  <c r="G16" i="18"/>
  <c r="D30" i="4" l="1"/>
  <c r="D42" i="4"/>
  <c r="B11" i="15"/>
  <c r="A11" i="15"/>
  <c r="H23" i="12"/>
  <c r="H21" i="12"/>
  <c r="G21" i="12"/>
  <c r="C18" i="14"/>
  <c r="E18" i="14" s="1"/>
  <c r="H11" i="12" s="1"/>
  <c r="D15" i="14"/>
  <c r="D16" i="14" s="1"/>
  <c r="C14" i="14"/>
  <c r="E10" i="14"/>
  <c r="F11" i="12" s="1"/>
  <c r="F22" i="12" s="1"/>
  <c r="D10" i="14"/>
  <c r="C13" i="14" s="1"/>
  <c r="E4" i="14"/>
  <c r="E11" i="12" s="1"/>
  <c r="E22" i="12" s="1"/>
  <c r="D4" i="14"/>
  <c r="D7" i="14" s="1"/>
  <c r="C3" i="14"/>
  <c r="E3" i="14" s="1"/>
  <c r="D11" i="12" s="1"/>
  <c r="D22" i="12" s="1"/>
  <c r="E2" i="14"/>
  <c r="D2" i="14"/>
  <c r="D10" i="13"/>
  <c r="E10" i="13" s="1"/>
  <c r="F10" i="13" s="1"/>
  <c r="G10" i="13" s="1"/>
  <c r="H10" i="13" s="1"/>
  <c r="I10" i="13" s="1"/>
  <c r="J10" i="13" s="1"/>
  <c r="K10" i="13" s="1"/>
  <c r="L10" i="13" s="1"/>
  <c r="M10" i="13" s="1"/>
  <c r="N10" i="13" s="1"/>
  <c r="O10" i="13" s="1"/>
  <c r="P10" i="13" s="1"/>
  <c r="Q10" i="13" s="1"/>
  <c r="R10" i="13" s="1"/>
  <c r="S10" i="13" s="1"/>
  <c r="T10" i="13" s="1"/>
  <c r="U10" i="13" s="1"/>
  <c r="V10" i="13" s="1"/>
  <c r="D2" i="13"/>
  <c r="E2" i="13" s="1"/>
  <c r="F2" i="13" s="1"/>
  <c r="G2" i="13" s="1"/>
  <c r="H2" i="13" s="1"/>
  <c r="I2" i="13" s="1"/>
  <c r="J2" i="13" s="1"/>
  <c r="K2" i="13" s="1"/>
  <c r="L2" i="13" s="1"/>
  <c r="M2" i="13" s="1"/>
  <c r="N2" i="13" s="1"/>
  <c r="O2" i="13" s="1"/>
  <c r="P2" i="13" s="1"/>
  <c r="Q2" i="13" s="1"/>
  <c r="R2" i="13" s="1"/>
  <c r="S2" i="13" s="1"/>
  <c r="T2" i="13" s="1"/>
  <c r="U2" i="13" s="1"/>
  <c r="V2" i="13" s="1"/>
  <c r="L14" i="12"/>
  <c r="K14" i="12"/>
  <c r="J14" i="12"/>
  <c r="I14" i="12"/>
  <c r="H14" i="12"/>
  <c r="G14" i="12"/>
  <c r="F14" i="12"/>
  <c r="E14" i="12"/>
  <c r="D14" i="12"/>
  <c r="C14" i="12"/>
  <c r="L8" i="12"/>
  <c r="K8" i="12"/>
  <c r="J8" i="12"/>
  <c r="I8" i="12"/>
  <c r="H8" i="12"/>
  <c r="H19" i="12" s="1"/>
  <c r="G8" i="12"/>
  <c r="G19" i="12" s="1"/>
  <c r="F8" i="12"/>
  <c r="E8" i="12"/>
  <c r="D8" i="12"/>
  <c r="L7" i="12"/>
  <c r="K7" i="12"/>
  <c r="J7" i="12"/>
  <c r="I7" i="12"/>
  <c r="H7" i="12"/>
  <c r="H24" i="12" s="1"/>
  <c r="G7" i="12"/>
  <c r="F7" i="12"/>
  <c r="E7" i="12"/>
  <c r="D7" i="12"/>
  <c r="D3" i="12"/>
  <c r="E3" i="12" s="1"/>
  <c r="F3" i="12" s="1"/>
  <c r="G3" i="12" s="1"/>
  <c r="H3" i="12" s="1"/>
  <c r="I3" i="12" s="1"/>
  <c r="J3" i="12" s="1"/>
  <c r="K3" i="12" s="1"/>
  <c r="L3" i="12" s="1"/>
  <c r="D45" i="4"/>
  <c r="E45" i="4" s="1"/>
  <c r="F45" i="4" s="1"/>
  <c r="G45" i="4" s="1"/>
  <c r="H45" i="4" s="1"/>
  <c r="I45" i="4" s="1"/>
  <c r="J45" i="4" s="1"/>
  <c r="K45" i="4" s="1"/>
  <c r="L45" i="4" s="1"/>
  <c r="M45" i="4" s="1"/>
  <c r="N45" i="4" s="1"/>
  <c r="O45" i="4" s="1"/>
  <c r="P45" i="4" s="1"/>
  <c r="Q45" i="4" s="1"/>
  <c r="R45" i="4" s="1"/>
  <c r="S45" i="4" s="1"/>
  <c r="T45" i="4" s="1"/>
  <c r="U45" i="4" s="1"/>
  <c r="V45" i="4" s="1"/>
  <c r="D12" i="8"/>
  <c r="D11" i="8"/>
  <c r="D5" i="8"/>
  <c r="D4" i="8"/>
  <c r="T18" i="8"/>
  <c r="S18" i="8"/>
  <c r="S12" i="8"/>
  <c r="S15" i="8" s="1"/>
  <c r="S11" i="8"/>
  <c r="T11" i="8" s="1"/>
  <c r="T14" i="8" s="1"/>
  <c r="S5" i="8"/>
  <c r="S8" i="8" s="1"/>
  <c r="S4" i="8"/>
  <c r="S7" i="8" s="1"/>
  <c r="S1" i="8"/>
  <c r="T1" i="8" s="1"/>
  <c r="E1" i="8"/>
  <c r="F1" i="8" s="1"/>
  <c r="G1" i="8" s="1"/>
  <c r="H1" i="8" s="1"/>
  <c r="I1" i="8" s="1"/>
  <c r="J1" i="8" s="1"/>
  <c r="K1" i="8" s="1"/>
  <c r="L1" i="8" s="1"/>
  <c r="M1" i="8" s="1"/>
  <c r="N1" i="8" s="1"/>
  <c r="O1" i="8" s="1"/>
  <c r="P1" i="8" s="1"/>
  <c r="Q1" i="8" s="1"/>
  <c r="R1" i="8" s="1"/>
  <c r="D1" i="6"/>
  <c r="E1" i="6" s="1"/>
  <c r="F1" i="6" s="1"/>
  <c r="G1" i="6" s="1"/>
  <c r="H1" i="6" s="1"/>
  <c r="I1" i="6" s="1"/>
  <c r="J1" i="6" s="1"/>
  <c r="K1" i="6" s="1"/>
  <c r="L1" i="6" s="1"/>
  <c r="M1" i="6" s="1"/>
  <c r="N1" i="6" s="1"/>
  <c r="O1" i="6" s="1"/>
  <c r="P1" i="6" s="1"/>
  <c r="Q1" i="6" s="1"/>
  <c r="D2" i="5"/>
  <c r="E2" i="5" s="1"/>
  <c r="F2" i="5" s="1"/>
  <c r="G2" i="5" s="1"/>
  <c r="H2" i="5" s="1"/>
  <c r="I2" i="5" s="1"/>
  <c r="J2" i="5" s="1"/>
  <c r="K2" i="5" s="1"/>
  <c r="L2" i="5" s="1"/>
  <c r="M2" i="5" s="1"/>
  <c r="N2" i="5" s="1"/>
  <c r="O2" i="5" s="1"/>
  <c r="P2" i="5" s="1"/>
  <c r="Q2" i="5" s="1"/>
  <c r="R2" i="5" s="1"/>
  <c r="S2" i="5" s="1"/>
  <c r="T2" i="5" s="1"/>
  <c r="U2" i="5" s="1"/>
  <c r="V2" i="5" s="1"/>
  <c r="D40" i="4"/>
  <c r="D39" i="4"/>
  <c r="D38" i="4"/>
  <c r="V105" i="1"/>
  <c r="U105" i="1"/>
  <c r="T105" i="1"/>
  <c r="S105" i="1"/>
  <c r="R105" i="1"/>
  <c r="Q105" i="1"/>
  <c r="P105" i="1"/>
  <c r="O105" i="1"/>
  <c r="N105" i="1"/>
  <c r="M105" i="1"/>
  <c r="L105" i="1"/>
  <c r="K105" i="1"/>
  <c r="J105" i="1"/>
  <c r="I105" i="1"/>
  <c r="H105" i="1"/>
  <c r="G105" i="1"/>
  <c r="F105" i="1"/>
  <c r="E105" i="1"/>
  <c r="D105" i="1"/>
  <c r="C105" i="1"/>
  <c r="B105" i="1"/>
  <c r="V101" i="1"/>
  <c r="U101" i="1"/>
  <c r="T101" i="1"/>
  <c r="S101" i="1"/>
  <c r="R101" i="1"/>
  <c r="Q101" i="1"/>
  <c r="P101" i="1"/>
  <c r="O101" i="1"/>
  <c r="N101" i="1"/>
  <c r="M101" i="1"/>
  <c r="L101" i="1"/>
  <c r="K101" i="1"/>
  <c r="J101" i="1"/>
  <c r="I101" i="1"/>
  <c r="H101" i="1"/>
  <c r="G101" i="1"/>
  <c r="F101" i="1"/>
  <c r="E101" i="1"/>
  <c r="D101" i="1"/>
  <c r="C101" i="1"/>
  <c r="B101" i="1"/>
  <c r="V97" i="1"/>
  <c r="U97" i="1"/>
  <c r="T97" i="1"/>
  <c r="S97" i="1"/>
  <c r="R97" i="1"/>
  <c r="Q97" i="1"/>
  <c r="P97" i="1"/>
  <c r="O97" i="1"/>
  <c r="N97" i="1"/>
  <c r="M97" i="1"/>
  <c r="L97" i="1"/>
  <c r="K97" i="1"/>
  <c r="J97" i="1"/>
  <c r="I97" i="1"/>
  <c r="H97" i="1"/>
  <c r="G97" i="1"/>
  <c r="F97" i="1"/>
  <c r="E97" i="1"/>
  <c r="D97" i="1"/>
  <c r="C97" i="1"/>
  <c r="B97" i="1"/>
  <c r="C89" i="1"/>
  <c r="D89" i="1" s="1"/>
  <c r="E89" i="1" s="1"/>
  <c r="F89" i="1" s="1"/>
  <c r="G89" i="1" s="1"/>
  <c r="H89" i="1" s="1"/>
  <c r="I89" i="1" s="1"/>
  <c r="J89" i="1" s="1"/>
  <c r="K89" i="1" s="1"/>
  <c r="L89" i="1" s="1"/>
  <c r="M89" i="1" s="1"/>
  <c r="N89" i="1" s="1"/>
  <c r="O89" i="1" s="1"/>
  <c r="P89" i="1" s="1"/>
  <c r="Q89" i="1" s="1"/>
  <c r="R89" i="1" s="1"/>
  <c r="S89" i="1" s="1"/>
  <c r="T89" i="1" s="1"/>
  <c r="U89" i="1" s="1"/>
  <c r="V89" i="1" s="1"/>
  <c r="D88" i="1"/>
  <c r="E88" i="1" s="1"/>
  <c r="F88" i="1" s="1"/>
  <c r="C82" i="1"/>
  <c r="D82" i="1" s="1"/>
  <c r="E82" i="1" s="1"/>
  <c r="F82" i="1" s="1"/>
  <c r="G82" i="1" s="1"/>
  <c r="H82" i="1" s="1"/>
  <c r="I82" i="1" s="1"/>
  <c r="J82" i="1" s="1"/>
  <c r="K82" i="1" s="1"/>
  <c r="L82" i="1" s="1"/>
  <c r="M82" i="1" s="1"/>
  <c r="N82" i="1" s="1"/>
  <c r="O82" i="1" s="1"/>
  <c r="P82" i="1" s="1"/>
  <c r="Q82" i="1" s="1"/>
  <c r="R82" i="1" s="1"/>
  <c r="S82" i="1" s="1"/>
  <c r="T82" i="1" s="1"/>
  <c r="U82" i="1" s="1"/>
  <c r="V82" i="1" s="1"/>
  <c r="C81" i="1"/>
  <c r="D81" i="1" s="1"/>
  <c r="E81" i="1" s="1"/>
  <c r="F81" i="1" s="1"/>
  <c r="G81" i="1" s="1"/>
  <c r="H81" i="1" s="1"/>
  <c r="I81" i="1" s="1"/>
  <c r="J81" i="1" s="1"/>
  <c r="K81" i="1" s="1"/>
  <c r="L81" i="1" s="1"/>
  <c r="M81" i="1" s="1"/>
  <c r="N81" i="1" s="1"/>
  <c r="O81" i="1" s="1"/>
  <c r="P81" i="1" s="1"/>
  <c r="Q81" i="1" s="1"/>
  <c r="R81" i="1" s="1"/>
  <c r="S81" i="1" s="1"/>
  <c r="T81" i="1" s="1"/>
  <c r="U81" i="1" s="1"/>
  <c r="V81" i="1" s="1"/>
  <c r="V78" i="1"/>
  <c r="V73" i="1" s="1"/>
  <c r="V70" i="1" s="1"/>
  <c r="U78" i="1"/>
  <c r="U73" i="1" s="1"/>
  <c r="U70" i="1" s="1"/>
  <c r="T78" i="1"/>
  <c r="S78" i="1"/>
  <c r="S73" i="1" s="1"/>
  <c r="S70" i="1" s="1"/>
  <c r="R78" i="1"/>
  <c r="R73" i="1" s="1"/>
  <c r="R70" i="1" s="1"/>
  <c r="Q78" i="1"/>
  <c r="Q73" i="1" s="1"/>
  <c r="Q70" i="1" s="1"/>
  <c r="P78" i="1"/>
  <c r="O78" i="1"/>
  <c r="O73" i="1" s="1"/>
  <c r="O70" i="1" s="1"/>
  <c r="N78" i="1"/>
  <c r="N73" i="1" s="1"/>
  <c r="N70" i="1" s="1"/>
  <c r="M78" i="1"/>
  <c r="M73" i="1" s="1"/>
  <c r="M70" i="1" s="1"/>
  <c r="L78" i="1"/>
  <c r="K78" i="1"/>
  <c r="K73" i="1" s="1"/>
  <c r="K70" i="1" s="1"/>
  <c r="J78" i="1"/>
  <c r="J73" i="1" s="1"/>
  <c r="J70" i="1" s="1"/>
  <c r="I78" i="1"/>
  <c r="I73" i="1" s="1"/>
  <c r="I70" i="1" s="1"/>
  <c r="H78" i="1"/>
  <c r="G78" i="1"/>
  <c r="G73" i="1" s="1"/>
  <c r="G70" i="1" s="1"/>
  <c r="F78" i="1"/>
  <c r="F73" i="1" s="1"/>
  <c r="F70" i="1" s="1"/>
  <c r="E78" i="1"/>
  <c r="E73" i="1" s="1"/>
  <c r="E70" i="1" s="1"/>
  <c r="D78" i="1"/>
  <c r="C78" i="1"/>
  <c r="C73" i="1" s="1"/>
  <c r="C70" i="1" s="1"/>
  <c r="B78" i="1"/>
  <c r="B73" i="1" s="1"/>
  <c r="B70" i="1" s="1"/>
  <c r="T73" i="1"/>
  <c r="T70" i="1" s="1"/>
  <c r="P73" i="1"/>
  <c r="P70" i="1" s="1"/>
  <c r="L73" i="1"/>
  <c r="L70" i="1" s="1"/>
  <c r="H73" i="1"/>
  <c r="H70" i="1" s="1"/>
  <c r="D73" i="1"/>
  <c r="D70" i="1" s="1"/>
  <c r="B71" i="1"/>
  <c r="B58" i="1" s="1"/>
  <c r="B64" i="1" s="1"/>
  <c r="D65" i="1"/>
  <c r="B52" i="1"/>
  <c r="B53" i="1" s="1"/>
  <c r="C53" i="1" s="1"/>
  <c r="D51" i="1"/>
  <c r="E51" i="1" s="1"/>
  <c r="F51" i="1" s="1"/>
  <c r="G51" i="1" s="1"/>
  <c r="C51" i="1"/>
  <c r="B48" i="1"/>
  <c r="B46" i="1"/>
  <c r="B45" i="1"/>
  <c r="C44" i="1"/>
  <c r="C45" i="1" s="1"/>
  <c r="B42" i="1"/>
  <c r="B43" i="1" s="1"/>
  <c r="C43" i="1" s="1"/>
  <c r="C28" i="1"/>
  <c r="D28" i="1" s="1"/>
  <c r="E28" i="1" s="1"/>
  <c r="F28" i="1" s="1"/>
  <c r="G28" i="1" s="1"/>
  <c r="H28" i="1" s="1"/>
  <c r="I28" i="1" s="1"/>
  <c r="J28" i="1" s="1"/>
  <c r="K28" i="1" s="1"/>
  <c r="L28" i="1" s="1"/>
  <c r="M28" i="1" s="1"/>
  <c r="N28" i="1" s="1"/>
  <c r="O28" i="1" s="1"/>
  <c r="P28" i="1" s="1"/>
  <c r="Q28" i="1" s="1"/>
  <c r="R28" i="1" s="1"/>
  <c r="S28" i="1" s="1"/>
  <c r="T28" i="1" s="1"/>
  <c r="U28" i="1" s="1"/>
  <c r="V28" i="1" s="1"/>
  <c r="V27" i="1"/>
  <c r="V23" i="1" s="1"/>
  <c r="U27" i="1"/>
  <c r="U23" i="1" s="1"/>
  <c r="T27" i="1"/>
  <c r="S27" i="1"/>
  <c r="S23" i="1" s="1"/>
  <c r="R27" i="1"/>
  <c r="R23" i="1" s="1"/>
  <c r="Q27" i="1"/>
  <c r="Q23" i="1" s="1"/>
  <c r="P27" i="1"/>
  <c r="P23" i="1" s="1"/>
  <c r="P29" i="1" s="1"/>
  <c r="O27" i="1"/>
  <c r="O23" i="1" s="1"/>
  <c r="N27" i="1"/>
  <c r="M27" i="1"/>
  <c r="M23" i="1" s="1"/>
  <c r="L27" i="1"/>
  <c r="L23" i="1" s="1"/>
  <c r="L29" i="1" s="1"/>
  <c r="K27" i="1"/>
  <c r="K23" i="1" s="1"/>
  <c r="J27" i="1"/>
  <c r="I27" i="1"/>
  <c r="I23" i="1" s="1"/>
  <c r="H27" i="1"/>
  <c r="H23" i="1" s="1"/>
  <c r="H29" i="1" s="1"/>
  <c r="G27" i="1"/>
  <c r="G23" i="1" s="1"/>
  <c r="F27" i="1"/>
  <c r="F23" i="1" s="1"/>
  <c r="E27" i="1"/>
  <c r="E23" i="1" s="1"/>
  <c r="D27" i="1"/>
  <c r="C27" i="1"/>
  <c r="C23" i="1" s="1"/>
  <c r="B27" i="1"/>
  <c r="B23" i="1" s="1"/>
  <c r="T23" i="1"/>
  <c r="T29" i="1" s="1"/>
  <c r="N23" i="1"/>
  <c r="J23" i="1"/>
  <c r="D23" i="1"/>
  <c r="D29" i="1" s="1"/>
  <c r="D7" i="2" s="1"/>
  <c r="D8" i="2" s="1"/>
  <c r="C18" i="1"/>
  <c r="D18" i="1" s="1"/>
  <c r="E18" i="1" s="1"/>
  <c r="F18" i="1" s="1"/>
  <c r="G18" i="1" s="1"/>
  <c r="H18" i="1" s="1"/>
  <c r="I18" i="1" s="1"/>
  <c r="J18" i="1" s="1"/>
  <c r="K18" i="1" s="1"/>
  <c r="L18" i="1" s="1"/>
  <c r="M18" i="1" s="1"/>
  <c r="N18" i="1" s="1"/>
  <c r="O18" i="1" s="1"/>
  <c r="P18" i="1" s="1"/>
  <c r="Q18" i="1" s="1"/>
  <c r="R18" i="1" s="1"/>
  <c r="S18" i="1" s="1"/>
  <c r="T18" i="1" s="1"/>
  <c r="U18" i="1" s="1"/>
  <c r="V18" i="1" s="1"/>
  <c r="V17" i="1"/>
  <c r="V13" i="1" s="1"/>
  <c r="U17" i="1"/>
  <c r="U13" i="1" s="1"/>
  <c r="T17" i="1"/>
  <c r="S17" i="1"/>
  <c r="S13" i="1" s="1"/>
  <c r="R17" i="1"/>
  <c r="R13" i="1" s="1"/>
  <c r="Q17" i="1"/>
  <c r="Q13" i="1" s="1"/>
  <c r="P17" i="1"/>
  <c r="O17" i="1"/>
  <c r="O13" i="1" s="1"/>
  <c r="N17" i="1"/>
  <c r="N13" i="1" s="1"/>
  <c r="M17" i="1"/>
  <c r="M13" i="1" s="1"/>
  <c r="L17" i="1"/>
  <c r="K17" i="1"/>
  <c r="K13" i="1" s="1"/>
  <c r="J17" i="1"/>
  <c r="J13" i="1" s="1"/>
  <c r="I17" i="1"/>
  <c r="I13" i="1" s="1"/>
  <c r="H17" i="1"/>
  <c r="G17" i="1"/>
  <c r="G13" i="1" s="1"/>
  <c r="F17" i="1"/>
  <c r="F13" i="1" s="1"/>
  <c r="E17" i="1"/>
  <c r="E13" i="1" s="1"/>
  <c r="D17" i="1"/>
  <c r="C17" i="1"/>
  <c r="C13" i="1" s="1"/>
  <c r="B17" i="1"/>
  <c r="B13" i="1" s="1"/>
  <c r="T13" i="1"/>
  <c r="P13" i="1"/>
  <c r="L13" i="1"/>
  <c r="H13" i="1"/>
  <c r="D13" i="1"/>
  <c r="V12" i="1"/>
  <c r="U12" i="1"/>
  <c r="T12" i="1"/>
  <c r="S12" i="1"/>
  <c r="S83" i="1" s="1"/>
  <c r="R12" i="1"/>
  <c r="Q12" i="1"/>
  <c r="P12" i="1"/>
  <c r="P8" i="1" s="1"/>
  <c r="O12" i="1"/>
  <c r="O83" i="1" s="1"/>
  <c r="N12" i="1"/>
  <c r="M12" i="1"/>
  <c r="L12" i="1"/>
  <c r="K12" i="1"/>
  <c r="K83" i="1" s="1"/>
  <c r="J12" i="1"/>
  <c r="I12" i="1"/>
  <c r="H12" i="1"/>
  <c r="H8" i="1" s="1"/>
  <c r="G12" i="1"/>
  <c r="G83" i="1" s="1"/>
  <c r="F12" i="1"/>
  <c r="E12" i="1"/>
  <c r="D12" i="1"/>
  <c r="C12" i="1"/>
  <c r="C83" i="1" s="1"/>
  <c r="B12" i="1"/>
  <c r="V8" i="1"/>
  <c r="T8" i="1"/>
  <c r="R8" i="1"/>
  <c r="N8" i="1"/>
  <c r="L8" i="1"/>
  <c r="J8" i="1"/>
  <c r="F8" i="1"/>
  <c r="D8" i="1"/>
  <c r="B8" i="1"/>
  <c r="P2" i="15"/>
  <c r="B68" i="1" l="1"/>
  <c r="C69" i="1" s="1"/>
  <c r="B50" i="1"/>
  <c r="B54" i="1" s="1"/>
  <c r="E83" i="1"/>
  <c r="I83" i="1"/>
  <c r="M83" i="1"/>
  <c r="Q83" i="1"/>
  <c r="U83" i="1"/>
  <c r="E16" i="14"/>
  <c r="G11" i="12" s="1"/>
  <c r="G22" i="12" s="1"/>
  <c r="H17" i="12"/>
  <c r="H18" i="12" s="1"/>
  <c r="B83" i="1"/>
  <c r="B19" i="1"/>
  <c r="B20" i="1" s="1"/>
  <c r="B35" i="1" s="1"/>
  <c r="F19" i="1"/>
  <c r="F20" i="1" s="1"/>
  <c r="F35" i="1" s="1"/>
  <c r="J19" i="1"/>
  <c r="J20" i="1" s="1"/>
  <c r="J35" i="1" s="1"/>
  <c r="N19" i="1"/>
  <c r="N20" i="1" s="1"/>
  <c r="N35" i="1" s="1"/>
  <c r="R19" i="1"/>
  <c r="R20" i="1" s="1"/>
  <c r="R35" i="1" s="1"/>
  <c r="V19" i="1"/>
  <c r="V20" i="1" s="1"/>
  <c r="V35" i="1" s="1"/>
  <c r="B65" i="1"/>
  <c r="H20" i="12"/>
  <c r="H12" i="13" s="1"/>
  <c r="D43" i="1"/>
  <c r="C42" i="1"/>
  <c r="D53" i="1"/>
  <c r="C52" i="1"/>
  <c r="D32" i="1"/>
  <c r="H32" i="1"/>
  <c r="L32" i="1"/>
  <c r="P32" i="1"/>
  <c r="T32" i="1"/>
  <c r="B32" i="1"/>
  <c r="F32" i="1"/>
  <c r="J32" i="1"/>
  <c r="N32" i="1"/>
  <c r="R32" i="1"/>
  <c r="V32" i="1"/>
  <c r="C11" i="12"/>
  <c r="C22" i="12" s="1"/>
  <c r="D44" i="1"/>
  <c r="D42" i="1" s="1"/>
  <c r="C65" i="1"/>
  <c r="E65" i="1"/>
  <c r="H22" i="12"/>
  <c r="G17" i="12"/>
  <c r="G18" i="12" s="1"/>
  <c r="G20" i="12" s="1"/>
  <c r="G12" i="13" s="1"/>
  <c r="G14" i="13" s="1"/>
  <c r="R25" i="8"/>
  <c r="R24" i="8"/>
  <c r="E11" i="8"/>
  <c r="F11" i="8" s="1"/>
  <c r="G11" i="8" s="1"/>
  <c r="H11" i="8" s="1"/>
  <c r="I11" i="8" s="1"/>
  <c r="J11" i="8" s="1"/>
  <c r="K11" i="8" s="1"/>
  <c r="L11" i="8" s="1"/>
  <c r="M11" i="8" s="1"/>
  <c r="N11" i="8" s="1"/>
  <c r="O11" i="8" s="1"/>
  <c r="P11" i="8" s="1"/>
  <c r="Q11" i="8" s="1"/>
  <c r="R11" i="8" s="1"/>
  <c r="E4" i="8"/>
  <c r="F4" i="8" s="1"/>
  <c r="G4" i="8" s="1"/>
  <c r="H4" i="8" s="1"/>
  <c r="I4" i="8" s="1"/>
  <c r="J4" i="8" s="1"/>
  <c r="K4" i="8" s="1"/>
  <c r="L4" i="8" s="1"/>
  <c r="M4" i="8" s="1"/>
  <c r="N4" i="8" s="1"/>
  <c r="O4" i="8" s="1"/>
  <c r="P4" i="8" s="1"/>
  <c r="Q4" i="8" s="1"/>
  <c r="R4" i="8" s="1"/>
  <c r="E5" i="8"/>
  <c r="F5" i="8" s="1"/>
  <c r="G5" i="8" s="1"/>
  <c r="H5" i="8" s="1"/>
  <c r="I5" i="8" s="1"/>
  <c r="J5" i="8" s="1"/>
  <c r="K5" i="8" s="1"/>
  <c r="L5" i="8" s="1"/>
  <c r="M5" i="8" s="1"/>
  <c r="N5" i="8" s="1"/>
  <c r="O5" i="8" s="1"/>
  <c r="P5" i="8" s="1"/>
  <c r="Q5" i="8" s="1"/>
  <c r="R5" i="8" s="1"/>
  <c r="E12" i="8"/>
  <c r="F12" i="8" s="1"/>
  <c r="G12" i="8" s="1"/>
  <c r="H12" i="8" s="1"/>
  <c r="I12" i="8" s="1"/>
  <c r="J12" i="8" s="1"/>
  <c r="K12" i="8" s="1"/>
  <c r="L12" i="8" s="1"/>
  <c r="M12" i="8" s="1"/>
  <c r="N12" i="8" s="1"/>
  <c r="O12" i="8" s="1"/>
  <c r="P12" i="8" s="1"/>
  <c r="Q12" i="8" s="1"/>
  <c r="R12" i="8" s="1"/>
  <c r="D37" i="4"/>
  <c r="T4" i="8"/>
  <c r="T7" i="8" s="1"/>
  <c r="D17" i="12"/>
  <c r="D18" i="12" s="1"/>
  <c r="F17" i="12"/>
  <c r="F18" i="12" s="1"/>
  <c r="D19" i="12"/>
  <c r="F19" i="12"/>
  <c r="C17" i="12"/>
  <c r="C18" i="12" s="1"/>
  <c r="E17" i="12"/>
  <c r="E18" i="12" s="1"/>
  <c r="C19" i="12"/>
  <c r="E19" i="12"/>
  <c r="T5" i="8"/>
  <c r="T8" i="8" s="1"/>
  <c r="T12" i="8"/>
  <c r="T15" i="8" s="1"/>
  <c r="S14" i="8"/>
  <c r="S21" i="8" s="1"/>
  <c r="D7" i="5"/>
  <c r="E53" i="1"/>
  <c r="D52" i="1"/>
  <c r="D30" i="1"/>
  <c r="D36" i="1" s="1"/>
  <c r="H30" i="1"/>
  <c r="H36" i="1" s="1"/>
  <c r="L30" i="1"/>
  <c r="L36" i="1" s="1"/>
  <c r="P30" i="1"/>
  <c r="P36" i="1" s="1"/>
  <c r="T30" i="1"/>
  <c r="T36" i="1" s="1"/>
  <c r="E43" i="1"/>
  <c r="C29" i="1"/>
  <c r="C7" i="2" s="1"/>
  <c r="C8" i="2" s="1"/>
  <c r="E29" i="1"/>
  <c r="E7" i="2" s="1"/>
  <c r="E8" i="2" s="1"/>
  <c r="G29" i="1"/>
  <c r="I29" i="1"/>
  <c r="K29" i="1"/>
  <c r="M29" i="1"/>
  <c r="O29" i="1"/>
  <c r="Q29" i="1"/>
  <c r="S29" i="1"/>
  <c r="U29" i="1"/>
  <c r="D45" i="1"/>
  <c r="D19" i="1"/>
  <c r="D20" i="1" s="1"/>
  <c r="D35" i="1" s="1"/>
  <c r="H19" i="1"/>
  <c r="H20" i="1" s="1"/>
  <c r="H35" i="1" s="1"/>
  <c r="L19" i="1"/>
  <c r="L20" i="1" s="1"/>
  <c r="L35" i="1" s="1"/>
  <c r="P19" i="1"/>
  <c r="P20" i="1" s="1"/>
  <c r="P35" i="1" s="1"/>
  <c r="T19" i="1"/>
  <c r="T20" i="1" s="1"/>
  <c r="T35" i="1" s="1"/>
  <c r="B29" i="1"/>
  <c r="B7" i="2" s="1"/>
  <c r="B8" i="2" s="1"/>
  <c r="F29" i="1"/>
  <c r="F7" i="2" s="1"/>
  <c r="F8" i="2" s="1"/>
  <c r="J29" i="1"/>
  <c r="N29" i="1"/>
  <c r="R29" i="1"/>
  <c r="V29" i="1"/>
  <c r="C8" i="1"/>
  <c r="C19" i="1" s="1"/>
  <c r="C20" i="1" s="1"/>
  <c r="C35" i="1" s="1"/>
  <c r="E8" i="1"/>
  <c r="E19" i="1" s="1"/>
  <c r="E20" i="1" s="1"/>
  <c r="E35" i="1" s="1"/>
  <c r="G8" i="1"/>
  <c r="G19" i="1" s="1"/>
  <c r="G20" i="1" s="1"/>
  <c r="G35" i="1" s="1"/>
  <c r="I8" i="1"/>
  <c r="I19" i="1" s="1"/>
  <c r="I20" i="1" s="1"/>
  <c r="I35" i="1" s="1"/>
  <c r="K8" i="1"/>
  <c r="K19" i="1" s="1"/>
  <c r="K20" i="1" s="1"/>
  <c r="K35" i="1" s="1"/>
  <c r="M8" i="1"/>
  <c r="M19" i="1" s="1"/>
  <c r="M20" i="1" s="1"/>
  <c r="M35" i="1" s="1"/>
  <c r="O8" i="1"/>
  <c r="O19" i="1" s="1"/>
  <c r="O20" i="1" s="1"/>
  <c r="O35" i="1" s="1"/>
  <c r="Q8" i="1"/>
  <c r="Q19" i="1" s="1"/>
  <c r="Q20" i="1" s="1"/>
  <c r="Q35" i="1" s="1"/>
  <c r="S8" i="1"/>
  <c r="S19" i="1" s="1"/>
  <c r="S20" i="1" s="1"/>
  <c r="S35" i="1" s="1"/>
  <c r="U8" i="1"/>
  <c r="U19" i="1" s="1"/>
  <c r="U20" i="1" s="1"/>
  <c r="U35" i="1" s="1"/>
  <c r="D83" i="1"/>
  <c r="F83" i="1"/>
  <c r="H83" i="1"/>
  <c r="J83" i="1"/>
  <c r="L83" i="1"/>
  <c r="N83" i="1"/>
  <c r="P83" i="1"/>
  <c r="R83" i="1"/>
  <c r="T83" i="1"/>
  <c r="V83" i="1"/>
  <c r="H51" i="1"/>
  <c r="F65" i="1"/>
  <c r="G88" i="1"/>
  <c r="C71" i="1" l="1"/>
  <c r="C58" i="1" s="1"/>
  <c r="C64" i="1" s="1"/>
  <c r="E44" i="1"/>
  <c r="F44" i="1" s="1"/>
  <c r="E20" i="14"/>
  <c r="Q32" i="1"/>
  <c r="I32" i="1"/>
  <c r="U32" i="1"/>
  <c r="M32" i="1"/>
  <c r="E32" i="1"/>
  <c r="D20" i="12"/>
  <c r="D12" i="13" s="1"/>
  <c r="D14" i="13" s="1"/>
  <c r="E20" i="12"/>
  <c r="E12" i="13" s="1"/>
  <c r="E14" i="13" s="1"/>
  <c r="F20" i="12"/>
  <c r="F12" i="13" s="1"/>
  <c r="F14" i="13" s="1"/>
  <c r="C20" i="12"/>
  <c r="C12" i="13" s="1"/>
  <c r="C14" i="13" s="1"/>
  <c r="U4" i="5"/>
  <c r="P3" i="6" s="1"/>
  <c r="S4" i="5"/>
  <c r="N3" i="6" s="1"/>
  <c r="Q4" i="5"/>
  <c r="L3" i="6" s="1"/>
  <c r="O4" i="5"/>
  <c r="J3" i="6" s="1"/>
  <c r="M4" i="5"/>
  <c r="H3" i="6" s="1"/>
  <c r="K4" i="5"/>
  <c r="F3" i="6" s="1"/>
  <c r="I4" i="5"/>
  <c r="D3" i="6" s="1"/>
  <c r="V4" i="5"/>
  <c r="Q3" i="6" s="1"/>
  <c r="T4" i="5"/>
  <c r="O3" i="6" s="1"/>
  <c r="R4" i="5"/>
  <c r="M3" i="6" s="1"/>
  <c r="P4" i="5"/>
  <c r="K3" i="6" s="1"/>
  <c r="N4" i="5"/>
  <c r="I3" i="6" s="1"/>
  <c r="L4" i="5"/>
  <c r="G3" i="6" s="1"/>
  <c r="J4" i="5"/>
  <c r="E3" i="6" s="1"/>
  <c r="H4" i="5"/>
  <c r="T21" i="8"/>
  <c r="E7" i="5"/>
  <c r="H88" i="1"/>
  <c r="G65" i="1"/>
  <c r="I51" i="1"/>
  <c r="V33" i="1"/>
  <c r="V84" i="1" s="1"/>
  <c r="V86" i="1" s="1"/>
  <c r="V30" i="1"/>
  <c r="V36" i="1" s="1"/>
  <c r="N33" i="1"/>
  <c r="N84" i="1" s="1"/>
  <c r="N86" i="1" s="1"/>
  <c r="N30" i="1"/>
  <c r="N36" i="1" s="1"/>
  <c r="F33" i="1"/>
  <c r="F84" i="1" s="1"/>
  <c r="F86" i="1" s="1"/>
  <c r="F30" i="1"/>
  <c r="F36" i="1" s="1"/>
  <c r="T37" i="1"/>
  <c r="T38" i="1" s="1"/>
  <c r="L37" i="1"/>
  <c r="L38" i="1" s="1"/>
  <c r="D37" i="1"/>
  <c r="D38" i="1" s="1"/>
  <c r="R33" i="1"/>
  <c r="R84" i="1" s="1"/>
  <c r="R86" i="1" s="1"/>
  <c r="R30" i="1"/>
  <c r="R36" i="1" s="1"/>
  <c r="J33" i="1"/>
  <c r="J84" i="1" s="1"/>
  <c r="J86" i="1" s="1"/>
  <c r="J30" i="1"/>
  <c r="J36" i="1" s="1"/>
  <c r="B33" i="1"/>
  <c r="B84" i="1" s="1"/>
  <c r="B86" i="1" s="1"/>
  <c r="B30" i="1"/>
  <c r="B36" i="1" s="1"/>
  <c r="P37" i="1"/>
  <c r="P38" i="1" s="1"/>
  <c r="H37" i="1"/>
  <c r="H38" i="1" s="1"/>
  <c r="E45" i="1"/>
  <c r="U33" i="1"/>
  <c r="U84" i="1" s="1"/>
  <c r="U86" i="1" s="1"/>
  <c r="U30" i="1"/>
  <c r="U36" i="1" s="1"/>
  <c r="U37" i="1" s="1"/>
  <c r="S30" i="1"/>
  <c r="S36" i="1" s="1"/>
  <c r="S37" i="1" s="1"/>
  <c r="S38" i="1" s="1"/>
  <c r="S33" i="1"/>
  <c r="S84" i="1" s="1"/>
  <c r="S86" i="1" s="1"/>
  <c r="Q33" i="1"/>
  <c r="Q84" i="1" s="1"/>
  <c r="Q86" i="1" s="1"/>
  <c r="Q30" i="1"/>
  <c r="Q36" i="1" s="1"/>
  <c r="Q37" i="1" s="1"/>
  <c r="O30" i="1"/>
  <c r="O36" i="1" s="1"/>
  <c r="O37" i="1" s="1"/>
  <c r="O38" i="1" s="1"/>
  <c r="O33" i="1"/>
  <c r="O84" i="1" s="1"/>
  <c r="O86" i="1" s="1"/>
  <c r="M33" i="1"/>
  <c r="M84" i="1" s="1"/>
  <c r="M86" i="1" s="1"/>
  <c r="M30" i="1"/>
  <c r="M36" i="1" s="1"/>
  <c r="M37" i="1" s="1"/>
  <c r="K30" i="1"/>
  <c r="K36" i="1" s="1"/>
  <c r="K37" i="1" s="1"/>
  <c r="K38" i="1" s="1"/>
  <c r="K33" i="1"/>
  <c r="K84" i="1" s="1"/>
  <c r="K86" i="1" s="1"/>
  <c r="I33" i="1"/>
  <c r="I84" i="1" s="1"/>
  <c r="I86" i="1" s="1"/>
  <c r="I30" i="1"/>
  <c r="I36" i="1" s="1"/>
  <c r="I37" i="1" s="1"/>
  <c r="G30" i="1"/>
  <c r="G36" i="1" s="1"/>
  <c r="G37" i="1" s="1"/>
  <c r="G38" i="1" s="1"/>
  <c r="G33" i="1"/>
  <c r="G84" i="1" s="1"/>
  <c r="G86" i="1" s="1"/>
  <c r="E33" i="1"/>
  <c r="E84" i="1" s="1"/>
  <c r="E86" i="1" s="1"/>
  <c r="E30" i="1"/>
  <c r="E36" i="1" s="1"/>
  <c r="E37" i="1" s="1"/>
  <c r="C30" i="1"/>
  <c r="C36" i="1" s="1"/>
  <c r="C37" i="1" s="1"/>
  <c r="C38" i="1" s="1"/>
  <c r="C33" i="1"/>
  <c r="C84" i="1" s="1"/>
  <c r="C86" i="1" s="1"/>
  <c r="F43" i="1"/>
  <c r="E52" i="1"/>
  <c r="F53" i="1"/>
  <c r="S32" i="1"/>
  <c r="O32" i="1"/>
  <c r="K32" i="1"/>
  <c r="G32" i="1"/>
  <c r="C32" i="1"/>
  <c r="T33" i="1"/>
  <c r="T84" i="1" s="1"/>
  <c r="T86" i="1" s="1"/>
  <c r="P33" i="1"/>
  <c r="P84" i="1" s="1"/>
  <c r="P86" i="1" s="1"/>
  <c r="L33" i="1"/>
  <c r="L84" i="1" s="1"/>
  <c r="L86" i="1" s="1"/>
  <c r="H33" i="1"/>
  <c r="H84" i="1" s="1"/>
  <c r="H86" i="1" s="1"/>
  <c r="D33" i="1"/>
  <c r="D84" i="1" s="1"/>
  <c r="D86" i="1" s="1"/>
  <c r="E42" i="1" l="1"/>
  <c r="C68" i="1"/>
  <c r="B16" i="13"/>
  <c r="D29" i="4"/>
  <c r="C3" i="6"/>
  <c r="F7" i="5"/>
  <c r="H59" i="1"/>
  <c r="H40" i="1"/>
  <c r="D59" i="1"/>
  <c r="D40" i="1"/>
  <c r="T59" i="1"/>
  <c r="T40" i="1"/>
  <c r="C59" i="1"/>
  <c r="C40" i="1"/>
  <c r="G59" i="1"/>
  <c r="G40" i="1"/>
  <c r="K59" i="1"/>
  <c r="K40" i="1"/>
  <c r="O59" i="1"/>
  <c r="O40" i="1"/>
  <c r="S59" i="1"/>
  <c r="S40" i="1"/>
  <c r="P59" i="1"/>
  <c r="P40" i="1"/>
  <c r="L59" i="1"/>
  <c r="L40" i="1"/>
  <c r="G53" i="1"/>
  <c r="F52" i="1"/>
  <c r="G43" i="1"/>
  <c r="F42" i="1"/>
  <c r="B37" i="1"/>
  <c r="B38" i="1" s="1"/>
  <c r="J37" i="1"/>
  <c r="J38" i="1" s="1"/>
  <c r="R37" i="1"/>
  <c r="R38" i="1" s="1"/>
  <c r="F37" i="1"/>
  <c r="F38" i="1" s="1"/>
  <c r="N37" i="1"/>
  <c r="N38" i="1" s="1"/>
  <c r="V37" i="1"/>
  <c r="V38" i="1" s="1"/>
  <c r="F45" i="1"/>
  <c r="G44" i="1"/>
  <c r="B49" i="1"/>
  <c r="C49" i="1" s="1"/>
  <c r="B47" i="1"/>
  <c r="C47" i="1" s="1"/>
  <c r="J51" i="1"/>
  <c r="H65" i="1"/>
  <c r="I88" i="1"/>
  <c r="E38" i="1"/>
  <c r="I38" i="1"/>
  <c r="M38" i="1"/>
  <c r="Q38" i="1"/>
  <c r="U38" i="1"/>
  <c r="D11" i="19" l="1"/>
  <c r="D29" i="18"/>
  <c r="C50" i="1"/>
  <c r="D69" i="1"/>
  <c r="G7" i="5"/>
  <c r="V59" i="1"/>
  <c r="V40" i="1"/>
  <c r="F59" i="1"/>
  <c r="F40" i="1"/>
  <c r="J59" i="1"/>
  <c r="J40" i="1"/>
  <c r="N59" i="1"/>
  <c r="N40" i="1"/>
  <c r="R59" i="1"/>
  <c r="R40" i="1"/>
  <c r="B59" i="1"/>
  <c r="B40" i="1"/>
  <c r="B56" i="1" s="1"/>
  <c r="Q59" i="1"/>
  <c r="Q40" i="1"/>
  <c r="I59" i="1"/>
  <c r="I40" i="1"/>
  <c r="J88" i="1"/>
  <c r="I65" i="1"/>
  <c r="K51" i="1"/>
  <c r="D47" i="1"/>
  <c r="C46" i="1"/>
  <c r="G45" i="1"/>
  <c r="H44" i="1"/>
  <c r="U59" i="1"/>
  <c r="U40" i="1"/>
  <c r="M59" i="1"/>
  <c r="M40" i="1"/>
  <c r="E59" i="1"/>
  <c r="E40" i="1"/>
  <c r="D49" i="1"/>
  <c r="C48" i="1"/>
  <c r="H43" i="1"/>
  <c r="G42" i="1"/>
  <c r="H53" i="1"/>
  <c r="G52" i="1"/>
  <c r="D71" i="1" l="1"/>
  <c r="D58" i="1" s="1"/>
  <c r="D64" i="1" s="1"/>
  <c r="D68" i="1"/>
  <c r="H7" i="5"/>
  <c r="H45" i="1"/>
  <c r="I44" i="1"/>
  <c r="B57" i="1"/>
  <c r="B60" i="1"/>
  <c r="B63" i="1" s="1"/>
  <c r="B66" i="1" s="1"/>
  <c r="B94" i="1" s="1"/>
  <c r="I53" i="1"/>
  <c r="H52" i="1"/>
  <c r="I43" i="1"/>
  <c r="H42" i="1"/>
  <c r="D48" i="1"/>
  <c r="E49" i="1"/>
  <c r="E47" i="1"/>
  <c r="D46" i="1"/>
  <c r="L51" i="1"/>
  <c r="J65" i="1"/>
  <c r="K88" i="1"/>
  <c r="C54" i="1"/>
  <c r="C56" i="1" s="1"/>
  <c r="E69" i="1" l="1"/>
  <c r="D50" i="1"/>
  <c r="D54" i="1" s="1"/>
  <c r="D56" i="1" s="1"/>
  <c r="I7" i="5"/>
  <c r="L88" i="1"/>
  <c r="K65" i="1"/>
  <c r="M51" i="1"/>
  <c r="F49" i="1"/>
  <c r="E48" i="1"/>
  <c r="B110" i="1"/>
  <c r="B106" i="1"/>
  <c r="B98" i="1"/>
  <c r="B102" i="1"/>
  <c r="J44" i="1"/>
  <c r="I45" i="1"/>
  <c r="C60" i="1"/>
  <c r="C63" i="1" s="1"/>
  <c r="C66" i="1" s="1"/>
  <c r="C94" i="1" s="1"/>
  <c r="C57" i="1"/>
  <c r="F47" i="1"/>
  <c r="E46" i="1"/>
  <c r="I42" i="1"/>
  <c r="J43" i="1"/>
  <c r="I52" i="1"/>
  <c r="J53" i="1"/>
  <c r="D60" i="1" l="1"/>
  <c r="D63" i="1" s="1"/>
  <c r="D66" i="1" s="1"/>
  <c r="D94" i="1" s="1"/>
  <c r="D57" i="1"/>
  <c r="E71" i="1"/>
  <c r="E58" i="1" s="1"/>
  <c r="E64" i="1" s="1"/>
  <c r="J7" i="5"/>
  <c r="K53" i="1"/>
  <c r="J52" i="1"/>
  <c r="K43" i="1"/>
  <c r="J42" i="1"/>
  <c r="D110" i="1"/>
  <c r="D106" i="1"/>
  <c r="D98" i="1"/>
  <c r="D102" i="1"/>
  <c r="F46" i="1"/>
  <c r="G47" i="1"/>
  <c r="C110" i="1"/>
  <c r="C102" i="1"/>
  <c r="C98" i="1"/>
  <c r="C106" i="1"/>
  <c r="J45" i="1"/>
  <c r="K44" i="1"/>
  <c r="G49" i="1"/>
  <c r="F48" i="1"/>
  <c r="N51" i="1"/>
  <c r="L65" i="1"/>
  <c r="M88" i="1"/>
  <c r="E68" i="1" l="1"/>
  <c r="K7" i="5"/>
  <c r="N88" i="1"/>
  <c r="M65" i="1"/>
  <c r="O51" i="1"/>
  <c r="K45" i="1"/>
  <c r="L44" i="1"/>
  <c r="H47" i="1"/>
  <c r="G46" i="1"/>
  <c r="H49" i="1"/>
  <c r="G48" i="1"/>
  <c r="L43" i="1"/>
  <c r="K42" i="1"/>
  <c r="L53" i="1"/>
  <c r="K52" i="1"/>
  <c r="F69" i="1" l="1"/>
  <c r="E50" i="1"/>
  <c r="E54" i="1" s="1"/>
  <c r="E56" i="1" s="1"/>
  <c r="L7" i="5"/>
  <c r="L45" i="1"/>
  <c r="M44" i="1"/>
  <c r="M53" i="1"/>
  <c r="L52" i="1"/>
  <c r="M43" i="1"/>
  <c r="L42" i="1"/>
  <c r="H48" i="1"/>
  <c r="I49" i="1"/>
  <c r="I47" i="1"/>
  <c r="H46" i="1"/>
  <c r="P51" i="1"/>
  <c r="N65" i="1"/>
  <c r="O88" i="1"/>
  <c r="E57" i="1" l="1"/>
  <c r="E60" i="1"/>
  <c r="E63" i="1" s="1"/>
  <c r="E66" i="1" s="1"/>
  <c r="E94" i="1" s="1"/>
  <c r="F71" i="1"/>
  <c r="F58" i="1" s="1"/>
  <c r="F64" i="1" s="1"/>
  <c r="F68" i="1"/>
  <c r="M7" i="5"/>
  <c r="P88" i="1"/>
  <c r="O65" i="1"/>
  <c r="Q51" i="1"/>
  <c r="J49" i="1"/>
  <c r="I48" i="1"/>
  <c r="N44" i="1"/>
  <c r="M45" i="1"/>
  <c r="J47" i="1"/>
  <c r="I46" i="1"/>
  <c r="M42" i="1"/>
  <c r="N43" i="1"/>
  <c r="M52" i="1"/>
  <c r="N53" i="1"/>
  <c r="F50" i="1" l="1"/>
  <c r="F54" i="1" s="1"/>
  <c r="F56" i="1" s="1"/>
  <c r="G69" i="1"/>
  <c r="E102" i="1"/>
  <c r="E98" i="1"/>
  <c r="E110" i="1"/>
  <c r="E106" i="1"/>
  <c r="N7" i="5"/>
  <c r="O53" i="1"/>
  <c r="N52" i="1"/>
  <c r="O43" i="1"/>
  <c r="N42" i="1"/>
  <c r="J46" i="1"/>
  <c r="K47" i="1"/>
  <c r="N45" i="1"/>
  <c r="O44" i="1"/>
  <c r="K49" i="1"/>
  <c r="J48" i="1"/>
  <c r="R51" i="1"/>
  <c r="P65" i="1"/>
  <c r="Q88" i="1"/>
  <c r="G71" i="1" l="1"/>
  <c r="G58" i="1" s="1"/>
  <c r="G64" i="1" s="1"/>
  <c r="G68" i="1"/>
  <c r="F57" i="1"/>
  <c r="F60" i="1"/>
  <c r="F63" i="1" s="1"/>
  <c r="F66" i="1" s="1"/>
  <c r="F94" i="1" s="1"/>
  <c r="O7" i="5"/>
  <c r="R88" i="1"/>
  <c r="Q65" i="1"/>
  <c r="S51" i="1"/>
  <c r="O45" i="1"/>
  <c r="P44" i="1"/>
  <c r="L47" i="1"/>
  <c r="K46" i="1"/>
  <c r="L49" i="1"/>
  <c r="K48" i="1"/>
  <c r="P43" i="1"/>
  <c r="O42" i="1"/>
  <c r="P53" i="1"/>
  <c r="O52" i="1"/>
  <c r="F110" i="1" l="1"/>
  <c r="F98" i="1"/>
  <c r="F106" i="1"/>
  <c r="F102" i="1"/>
  <c r="G50" i="1"/>
  <c r="G54" i="1" s="1"/>
  <c r="G56" i="1" s="1"/>
  <c r="H69" i="1"/>
  <c r="P7" i="5"/>
  <c r="P45" i="1"/>
  <c r="Q44" i="1"/>
  <c r="Q53" i="1"/>
  <c r="P52" i="1"/>
  <c r="Q43" i="1"/>
  <c r="P42" i="1"/>
  <c r="L48" i="1"/>
  <c r="M49" i="1"/>
  <c r="M47" i="1"/>
  <c r="L46" i="1"/>
  <c r="T51" i="1"/>
  <c r="R65" i="1"/>
  <c r="S88" i="1"/>
  <c r="H71" i="1" l="1"/>
  <c r="H58" i="1" s="1"/>
  <c r="H64" i="1" s="1"/>
  <c r="H68" i="1"/>
  <c r="G57" i="1"/>
  <c r="G60" i="1"/>
  <c r="G63" i="1" s="1"/>
  <c r="G66" i="1" s="1"/>
  <c r="G94" i="1" s="1"/>
  <c r="Q7" i="5"/>
  <c r="T88" i="1"/>
  <c r="S65" i="1"/>
  <c r="U51" i="1"/>
  <c r="N49" i="1"/>
  <c r="M48" i="1"/>
  <c r="R44" i="1"/>
  <c r="Q45" i="1"/>
  <c r="N47" i="1"/>
  <c r="M46" i="1"/>
  <c r="Q42" i="1"/>
  <c r="R43" i="1"/>
  <c r="Q52" i="1"/>
  <c r="R53" i="1"/>
  <c r="G110" i="1" l="1"/>
  <c r="G98" i="1"/>
  <c r="G102" i="1"/>
  <c r="G106" i="1"/>
  <c r="H50" i="1"/>
  <c r="H54" i="1" s="1"/>
  <c r="H56" i="1" s="1"/>
  <c r="I69" i="1"/>
  <c r="R7" i="5"/>
  <c r="S53" i="1"/>
  <c r="R52" i="1"/>
  <c r="S43" i="1"/>
  <c r="R42" i="1"/>
  <c r="N46" i="1"/>
  <c r="O47" i="1"/>
  <c r="R45" i="1"/>
  <c r="S44" i="1"/>
  <c r="O49" i="1"/>
  <c r="N48" i="1"/>
  <c r="V51" i="1"/>
  <c r="T65" i="1"/>
  <c r="U88" i="1"/>
  <c r="I71" i="1" l="1"/>
  <c r="I58" i="1" s="1"/>
  <c r="I64" i="1" s="1"/>
  <c r="I68" i="1"/>
  <c r="H57" i="1"/>
  <c r="H60" i="1"/>
  <c r="H63" i="1" s="1"/>
  <c r="H66" i="1" s="1"/>
  <c r="H94" i="1" s="1"/>
  <c r="S7" i="5"/>
  <c r="V88" i="1"/>
  <c r="V65" i="1" s="1"/>
  <c r="U65" i="1"/>
  <c r="S45" i="1"/>
  <c r="T44" i="1"/>
  <c r="P47" i="1"/>
  <c r="O46" i="1"/>
  <c r="P49" i="1"/>
  <c r="O48" i="1"/>
  <c r="T43" i="1"/>
  <c r="S42" i="1"/>
  <c r="T53" i="1"/>
  <c r="S52" i="1"/>
  <c r="H106" i="1" l="1"/>
  <c r="H102" i="1"/>
  <c r="H110" i="1"/>
  <c r="H98" i="1"/>
  <c r="I50" i="1"/>
  <c r="I54" i="1" s="1"/>
  <c r="I56" i="1" s="1"/>
  <c r="J69" i="1"/>
  <c r="T7" i="5"/>
  <c r="T45" i="1"/>
  <c r="U44" i="1"/>
  <c r="U53" i="1"/>
  <c r="T52" i="1"/>
  <c r="U43" i="1"/>
  <c r="T42" i="1"/>
  <c r="P48" i="1"/>
  <c r="Q49" i="1"/>
  <c r="Q47" i="1"/>
  <c r="P46" i="1"/>
  <c r="J71" i="1" l="1"/>
  <c r="J58" i="1" s="1"/>
  <c r="J64" i="1" s="1"/>
  <c r="J68" i="1"/>
  <c r="I60" i="1"/>
  <c r="I63" i="1" s="1"/>
  <c r="I66" i="1" s="1"/>
  <c r="I94" i="1" s="1"/>
  <c r="I57" i="1"/>
  <c r="U7" i="5"/>
  <c r="R49" i="1"/>
  <c r="Q48" i="1"/>
  <c r="V44" i="1"/>
  <c r="V45" i="1" s="1"/>
  <c r="U45" i="1"/>
  <c r="R47" i="1"/>
  <c r="Q46" i="1"/>
  <c r="U42" i="1"/>
  <c r="V43" i="1"/>
  <c r="U52" i="1"/>
  <c r="V53" i="1"/>
  <c r="V52" i="1" s="1"/>
  <c r="K69" i="1" l="1"/>
  <c r="J50" i="1"/>
  <c r="J54" i="1" s="1"/>
  <c r="J56" i="1" s="1"/>
  <c r="I102" i="1"/>
  <c r="I98" i="1"/>
  <c r="I110" i="1"/>
  <c r="I106" i="1"/>
  <c r="V42" i="1"/>
  <c r="V7" i="5"/>
  <c r="R46" i="1"/>
  <c r="S47" i="1"/>
  <c r="S49" i="1"/>
  <c r="R48" i="1"/>
  <c r="J60" i="1" l="1"/>
  <c r="J63" i="1" s="1"/>
  <c r="J66" i="1" s="1"/>
  <c r="J94" i="1" s="1"/>
  <c r="J57" i="1"/>
  <c r="K71" i="1"/>
  <c r="K58" i="1" s="1"/>
  <c r="K64" i="1" s="1"/>
  <c r="T47" i="1"/>
  <c r="S46" i="1"/>
  <c r="T49" i="1"/>
  <c r="S48" i="1"/>
  <c r="K68" i="1" l="1"/>
  <c r="J106" i="1"/>
  <c r="J102" i="1"/>
  <c r="J110" i="1"/>
  <c r="J98" i="1"/>
  <c r="T48" i="1"/>
  <c r="U49" i="1"/>
  <c r="U47" i="1"/>
  <c r="T46" i="1"/>
  <c r="K50" i="1" l="1"/>
  <c r="K54" i="1" s="1"/>
  <c r="K56" i="1" s="1"/>
  <c r="L69" i="1"/>
  <c r="V49" i="1"/>
  <c r="V48" i="1" s="1"/>
  <c r="U48" i="1"/>
  <c r="V47" i="1"/>
  <c r="V46" i="1" s="1"/>
  <c r="U46" i="1"/>
  <c r="L71" i="1" l="1"/>
  <c r="L58" i="1" s="1"/>
  <c r="L64" i="1" s="1"/>
  <c r="L68" i="1"/>
  <c r="K57" i="1"/>
  <c r="K60" i="1"/>
  <c r="K63" i="1" s="1"/>
  <c r="K66" i="1" s="1"/>
  <c r="K94" i="1" s="1"/>
  <c r="K102" i="1" l="1"/>
  <c r="K106" i="1"/>
  <c r="K110" i="1"/>
  <c r="K98" i="1"/>
  <c r="M69" i="1"/>
  <c r="L50" i="1"/>
  <c r="L54" i="1" s="1"/>
  <c r="L56" i="1" s="1"/>
  <c r="L57" i="1" l="1"/>
  <c r="L60" i="1"/>
  <c r="L63" i="1" s="1"/>
  <c r="L66" i="1" s="1"/>
  <c r="L94" i="1" s="1"/>
  <c r="M71" i="1"/>
  <c r="M58" i="1" s="1"/>
  <c r="M64" i="1" s="1"/>
  <c r="M68" i="1"/>
  <c r="N69" i="1" l="1"/>
  <c r="M50" i="1"/>
  <c r="M54" i="1" s="1"/>
  <c r="M56" i="1" s="1"/>
  <c r="L110" i="1"/>
  <c r="L98" i="1"/>
  <c r="L106" i="1"/>
  <c r="L102" i="1"/>
  <c r="M60" i="1" l="1"/>
  <c r="M63" i="1" s="1"/>
  <c r="M66" i="1" s="1"/>
  <c r="M94" i="1" s="1"/>
  <c r="M57" i="1"/>
  <c r="N71" i="1"/>
  <c r="N58" i="1" s="1"/>
  <c r="N64" i="1" s="1"/>
  <c r="N68" i="1"/>
  <c r="O69" i="1" l="1"/>
  <c r="N50" i="1"/>
  <c r="N54" i="1" s="1"/>
  <c r="N56" i="1" s="1"/>
  <c r="M110" i="1"/>
  <c r="M106" i="1"/>
  <c r="M102" i="1"/>
  <c r="M98" i="1"/>
  <c r="N57" i="1" l="1"/>
  <c r="N60" i="1"/>
  <c r="N63" i="1" s="1"/>
  <c r="N66" i="1" s="1"/>
  <c r="N94" i="1" s="1"/>
  <c r="O71" i="1"/>
  <c r="O58" i="1" s="1"/>
  <c r="O64" i="1" s="1"/>
  <c r="O68" i="1"/>
  <c r="O50" i="1" l="1"/>
  <c r="O54" i="1" s="1"/>
  <c r="O56" i="1" s="1"/>
  <c r="P69" i="1"/>
  <c r="N110" i="1"/>
  <c r="N98" i="1"/>
  <c r="N106" i="1"/>
  <c r="N102" i="1"/>
  <c r="P71" i="1" l="1"/>
  <c r="P58" i="1" s="1"/>
  <c r="P64" i="1" s="1"/>
  <c r="P68" i="1"/>
  <c r="O60" i="1"/>
  <c r="O63" i="1" s="1"/>
  <c r="O66" i="1" s="1"/>
  <c r="O94" i="1" s="1"/>
  <c r="O57" i="1"/>
  <c r="Q69" i="1" l="1"/>
  <c r="P50" i="1"/>
  <c r="P54" i="1" s="1"/>
  <c r="P56" i="1" s="1"/>
  <c r="O102" i="1"/>
  <c r="O106" i="1"/>
  <c r="O110" i="1"/>
  <c r="O98" i="1"/>
  <c r="P60" i="1" l="1"/>
  <c r="P63" i="1" s="1"/>
  <c r="P66" i="1" s="1"/>
  <c r="P94" i="1" s="1"/>
  <c r="P57" i="1"/>
  <c r="Q71" i="1"/>
  <c r="Q58" i="1" s="1"/>
  <c r="Q64" i="1" s="1"/>
  <c r="Q68" i="1"/>
  <c r="R69" i="1" l="1"/>
  <c r="Q50" i="1"/>
  <c r="Q54" i="1" s="1"/>
  <c r="Q56" i="1" s="1"/>
  <c r="P106" i="1"/>
  <c r="P102" i="1"/>
  <c r="P110" i="1"/>
  <c r="P98" i="1"/>
  <c r="Q60" i="1" l="1"/>
  <c r="Q63" i="1" s="1"/>
  <c r="Q66" i="1" s="1"/>
  <c r="Q94" i="1" s="1"/>
  <c r="Q57" i="1"/>
  <c r="R71" i="1"/>
  <c r="R58" i="1" s="1"/>
  <c r="R64" i="1" s="1"/>
  <c r="R68" i="1"/>
  <c r="S69" i="1" l="1"/>
  <c r="R50" i="1"/>
  <c r="R54" i="1" s="1"/>
  <c r="R56" i="1" s="1"/>
  <c r="Q102" i="1"/>
  <c r="Q98" i="1"/>
  <c r="Q110" i="1"/>
  <c r="Q106" i="1"/>
  <c r="R57" i="1" l="1"/>
  <c r="R60" i="1"/>
  <c r="R63" i="1" s="1"/>
  <c r="R66" i="1" s="1"/>
  <c r="R94" i="1" s="1"/>
  <c r="S71" i="1"/>
  <c r="S58" i="1" s="1"/>
  <c r="S64" i="1" s="1"/>
  <c r="S68" i="1"/>
  <c r="T69" i="1" l="1"/>
  <c r="S50" i="1"/>
  <c r="S54" i="1" s="1"/>
  <c r="S56" i="1" s="1"/>
  <c r="R110" i="1"/>
  <c r="R98" i="1"/>
  <c r="R106" i="1"/>
  <c r="R102" i="1"/>
  <c r="S60" i="1" l="1"/>
  <c r="S63" i="1" s="1"/>
  <c r="S66" i="1" s="1"/>
  <c r="S94" i="1" s="1"/>
  <c r="S57" i="1"/>
  <c r="T71" i="1"/>
  <c r="T58" i="1" s="1"/>
  <c r="T64" i="1" s="1"/>
  <c r="T68" i="1"/>
  <c r="U69" i="1" l="1"/>
  <c r="T50" i="1"/>
  <c r="T54" i="1" s="1"/>
  <c r="T56" i="1" s="1"/>
  <c r="S110" i="1"/>
  <c r="S98" i="1"/>
  <c r="S102" i="1"/>
  <c r="S106" i="1"/>
  <c r="T57" i="1" l="1"/>
  <c r="T60" i="1"/>
  <c r="T63" i="1" s="1"/>
  <c r="T66" i="1" s="1"/>
  <c r="T94" i="1" s="1"/>
  <c r="U71" i="1"/>
  <c r="U58" i="1" s="1"/>
  <c r="U64" i="1" s="1"/>
  <c r="U68" i="1"/>
  <c r="V69" i="1" l="1"/>
  <c r="U50" i="1"/>
  <c r="U54" i="1" s="1"/>
  <c r="U56" i="1" s="1"/>
  <c r="T110" i="1"/>
  <c r="T98" i="1"/>
  <c r="T106" i="1"/>
  <c r="T102" i="1"/>
  <c r="C4" i="5"/>
  <c r="C8" i="5" s="1"/>
  <c r="C9" i="5" s="1"/>
  <c r="C10" i="5" s="1"/>
  <c r="C12" i="5" s="1"/>
  <c r="I8" i="5"/>
  <c r="D4" i="5"/>
  <c r="D8" i="5" s="1"/>
  <c r="D9" i="5" s="1"/>
  <c r="D10" i="5" s="1"/>
  <c r="D12" i="5" s="1"/>
  <c r="U60" i="1" l="1"/>
  <c r="U63" i="1" s="1"/>
  <c r="U66" i="1" s="1"/>
  <c r="U94" i="1" s="1"/>
  <c r="U57" i="1"/>
  <c r="V71" i="1"/>
  <c r="V58" i="1" s="1"/>
  <c r="V64" i="1" s="1"/>
  <c r="V68" i="1"/>
  <c r="V50" i="1" s="1"/>
  <c r="V54" i="1" s="1"/>
  <c r="V56" i="1" s="1"/>
  <c r="I9" i="5"/>
  <c r="I10" i="5" s="1"/>
  <c r="I12" i="5" s="1"/>
  <c r="I3" i="13" s="1"/>
  <c r="I14" i="13" s="1"/>
  <c r="H8" i="5"/>
  <c r="J8" i="5"/>
  <c r="V57" i="1" l="1"/>
  <c r="V60" i="1"/>
  <c r="V63" i="1" s="1"/>
  <c r="V66" i="1" s="1"/>
  <c r="V94" i="1" s="1"/>
  <c r="U102" i="1"/>
  <c r="U98" i="1"/>
  <c r="U110" i="1"/>
  <c r="U106" i="1"/>
  <c r="H9" i="5"/>
  <c r="H10" i="5" s="1"/>
  <c r="H12" i="5" s="1"/>
  <c r="H3" i="13" s="1"/>
  <c r="J9" i="5"/>
  <c r="J10" i="5" s="1"/>
  <c r="J12" i="5" s="1"/>
  <c r="J3" i="13" s="1"/>
  <c r="J14" i="13" s="1"/>
  <c r="D25" i="4"/>
  <c r="D26" i="4" s="1"/>
  <c r="C7" i="6" s="1"/>
  <c r="C13" i="6" s="1"/>
  <c r="D20" i="4"/>
  <c r="D21" i="4" s="1"/>
  <c r="C9" i="6" s="1"/>
  <c r="C15" i="6" s="1"/>
  <c r="D22" i="4"/>
  <c r="D23" i="4" s="1"/>
  <c r="C8" i="6" s="1"/>
  <c r="C14" i="6" s="1"/>
  <c r="K8" i="5"/>
  <c r="F4" i="5"/>
  <c r="F8" i="5" s="1"/>
  <c r="F9" i="5" s="1"/>
  <c r="F10" i="5" s="1"/>
  <c r="F12" i="5" s="1"/>
  <c r="X98" i="1" l="1"/>
  <c r="X99" i="1" s="1"/>
  <c r="V110" i="1"/>
  <c r="V102" i="1"/>
  <c r="X102" i="1" s="1"/>
  <c r="X103" i="1" s="1"/>
  <c r="V98" i="1"/>
  <c r="Z98" i="1" s="1"/>
  <c r="V106" i="1"/>
  <c r="Z106" i="1" s="1"/>
  <c r="H14" i="13"/>
  <c r="Z110" i="1"/>
  <c r="X110" i="1"/>
  <c r="Z102" i="1"/>
  <c r="K9" i="5"/>
  <c r="K10" i="5" s="1"/>
  <c r="K12" i="5" s="1"/>
  <c r="K3" i="13" s="1"/>
  <c r="K14" i="13" s="1"/>
  <c r="E4" i="5"/>
  <c r="E8" i="5" s="1"/>
  <c r="E9" i="5" s="1"/>
  <c r="E10" i="5" s="1"/>
  <c r="E12" i="5" s="1"/>
  <c r="G4" i="5"/>
  <c r="G8" i="5" s="1"/>
  <c r="G9" i="5" s="1"/>
  <c r="G10" i="5" s="1"/>
  <c r="G12" i="5" s="1"/>
  <c r="L8" i="5"/>
  <c r="D6" i="4"/>
  <c r="X106" i="1" l="1"/>
  <c r="X107" i="1" s="1"/>
  <c r="C6" i="6"/>
  <c r="C12" i="6" s="1"/>
  <c r="D7" i="4"/>
  <c r="L9" i="5"/>
  <c r="L10" i="5" s="1"/>
  <c r="L12" i="5" s="1"/>
  <c r="L3" i="13" s="1"/>
  <c r="L14" i="13" s="1"/>
  <c r="C19" i="6"/>
  <c r="C20" i="6"/>
  <c r="M8" i="5"/>
  <c r="D18" i="8" l="1"/>
  <c r="M9" i="5"/>
  <c r="M10" i="5" s="1"/>
  <c r="M12" i="5" s="1"/>
  <c r="M3" i="13" s="1"/>
  <c r="N8" i="5"/>
  <c r="E6" i="6"/>
  <c r="C18" i="6"/>
  <c r="D6" i="6"/>
  <c r="D12" i="6" s="1"/>
  <c r="F6" i="6"/>
  <c r="F12" i="6" s="1"/>
  <c r="M14" i="13" l="1"/>
  <c r="D7" i="6"/>
  <c r="D14" i="8"/>
  <c r="D7" i="8"/>
  <c r="D15" i="8"/>
  <c r="D8" i="8"/>
  <c r="N9" i="5"/>
  <c r="N10" i="5" s="1"/>
  <c r="N12" i="5" s="1"/>
  <c r="N3" i="13" s="1"/>
  <c r="N14" i="13" s="1"/>
  <c r="E8" i="6"/>
  <c r="E14" i="6" s="1"/>
  <c r="E19" i="6" s="1"/>
  <c r="E12" i="6"/>
  <c r="E18" i="6" s="1"/>
  <c r="D13" i="6"/>
  <c r="D20" i="6" s="1"/>
  <c r="F9" i="6"/>
  <c r="F15" i="6" s="1"/>
  <c r="F18" i="6"/>
  <c r="F8" i="6"/>
  <c r="F7" i="6"/>
  <c r="D18" i="6"/>
  <c r="D9" i="6"/>
  <c r="D15" i="6" s="1"/>
  <c r="E7" i="6"/>
  <c r="E9" i="6"/>
  <c r="E15" i="6" s="1"/>
  <c r="D8" i="6"/>
  <c r="O8" i="5"/>
  <c r="D21" i="8" l="1"/>
  <c r="H4" i="13" s="1"/>
  <c r="H5" i="13" s="1"/>
  <c r="G8" i="8"/>
  <c r="G7" i="8"/>
  <c r="G14" i="8"/>
  <c r="G15" i="8"/>
  <c r="E8" i="8"/>
  <c r="E7" i="8"/>
  <c r="E15" i="8"/>
  <c r="E14" i="8"/>
  <c r="F14" i="8"/>
  <c r="F8" i="8"/>
  <c r="F7" i="8"/>
  <c r="F15" i="8"/>
  <c r="O9" i="5"/>
  <c r="O10" i="5" s="1"/>
  <c r="O12" i="5" s="1"/>
  <c r="O3" i="13" s="1"/>
  <c r="O14" i="13" s="1"/>
  <c r="F14" i="6"/>
  <c r="F19" i="6" s="1"/>
  <c r="D14" i="6"/>
  <c r="D19" i="6" s="1"/>
  <c r="E18" i="8" s="1"/>
  <c r="F13" i="6"/>
  <c r="F20" i="6" s="1"/>
  <c r="E13" i="6"/>
  <c r="E20" i="6" s="1"/>
  <c r="F18" i="8" s="1"/>
  <c r="P8" i="5"/>
  <c r="G6" i="6"/>
  <c r="G12" i="6" s="1"/>
  <c r="G18" i="8" l="1"/>
  <c r="G21" i="8" s="1"/>
  <c r="K4" i="13" s="1"/>
  <c r="K5" i="13" s="1"/>
  <c r="P9" i="5"/>
  <c r="P10" i="5" s="1"/>
  <c r="P12" i="5" s="1"/>
  <c r="P3" i="13" s="1"/>
  <c r="P14" i="13" s="1"/>
  <c r="H6" i="6"/>
  <c r="H12" i="6" s="1"/>
  <c r="Q8" i="5"/>
  <c r="F21" i="8"/>
  <c r="J4" i="13" s="1"/>
  <c r="J5" i="13" s="1"/>
  <c r="G18" i="6"/>
  <c r="G9" i="6"/>
  <c r="G15" i="6" s="1"/>
  <c r="G7" i="6"/>
  <c r="G8" i="6"/>
  <c r="E21" i="8"/>
  <c r="I4" i="13" s="1"/>
  <c r="I5" i="13" l="1"/>
  <c r="H8" i="8"/>
  <c r="H7" i="8"/>
  <c r="H14" i="8"/>
  <c r="H15" i="8"/>
  <c r="Q9" i="5"/>
  <c r="Q10" i="5" s="1"/>
  <c r="Q12" i="5" s="1"/>
  <c r="Q3" i="13" s="1"/>
  <c r="Q14" i="13" s="1"/>
  <c r="G14" i="6"/>
  <c r="G19" i="6" s="1"/>
  <c r="G13" i="6"/>
  <c r="G20" i="6" s="1"/>
  <c r="R8" i="5"/>
  <c r="I6" i="6"/>
  <c r="I12" i="6" s="1"/>
  <c r="H18" i="6"/>
  <c r="H9" i="6"/>
  <c r="H15" i="6" s="1"/>
  <c r="H7" i="6"/>
  <c r="H8" i="6"/>
  <c r="H18" i="8" l="1"/>
  <c r="H21" i="8" s="1"/>
  <c r="L4" i="13" s="1"/>
  <c r="I14" i="8"/>
  <c r="I8" i="8"/>
  <c r="I7" i="8"/>
  <c r="I15" i="8"/>
  <c r="R9" i="5"/>
  <c r="R10" i="5" s="1"/>
  <c r="R12" i="5" s="1"/>
  <c r="R3" i="13" s="1"/>
  <c r="R14" i="13" s="1"/>
  <c r="H14" i="6"/>
  <c r="H19" i="6" s="1"/>
  <c r="H13" i="6"/>
  <c r="H20" i="6" s="1"/>
  <c r="J6" i="6"/>
  <c r="J12" i="6" s="1"/>
  <c r="S8" i="5"/>
  <c r="I18" i="6"/>
  <c r="I9" i="6"/>
  <c r="I15" i="6" s="1"/>
  <c r="I7" i="6"/>
  <c r="I8" i="6"/>
  <c r="I18" i="8" l="1"/>
  <c r="I21" i="8" s="1"/>
  <c r="M4" i="13" s="1"/>
  <c r="M5" i="13" s="1"/>
  <c r="L5" i="13"/>
  <c r="J14" i="8"/>
  <c r="J8" i="8"/>
  <c r="J7" i="8"/>
  <c r="J15" i="8"/>
  <c r="S9" i="5"/>
  <c r="S10" i="5" s="1"/>
  <c r="S12" i="5" s="1"/>
  <c r="S3" i="13" s="1"/>
  <c r="S14" i="13" s="1"/>
  <c r="I14" i="6"/>
  <c r="I19" i="6" s="1"/>
  <c r="I13" i="6"/>
  <c r="I20" i="6" s="1"/>
  <c r="K6" i="6"/>
  <c r="K12" i="6" s="1"/>
  <c r="T8" i="5"/>
  <c r="J18" i="6"/>
  <c r="J9" i="6"/>
  <c r="J15" i="6" s="1"/>
  <c r="J8" i="6"/>
  <c r="J7" i="6"/>
  <c r="J18" i="8" l="1"/>
  <c r="J21" i="8" s="1"/>
  <c r="N4" i="13" s="1"/>
  <c r="N5" i="13" s="1"/>
  <c r="K8" i="8"/>
  <c r="K7" i="8"/>
  <c r="K15" i="8"/>
  <c r="K14" i="8"/>
  <c r="T9" i="5"/>
  <c r="T10" i="5" s="1"/>
  <c r="T12" i="5" s="1"/>
  <c r="T3" i="13" s="1"/>
  <c r="T14" i="13" s="1"/>
  <c r="J14" i="6"/>
  <c r="J19" i="6" s="1"/>
  <c r="J13" i="6"/>
  <c r="J20" i="6" s="1"/>
  <c r="V8" i="5"/>
  <c r="U8" i="5"/>
  <c r="L6" i="6"/>
  <c r="L12" i="6" s="1"/>
  <c r="K8" i="6"/>
  <c r="K18" i="6"/>
  <c r="K9" i="6"/>
  <c r="K15" i="6" s="1"/>
  <c r="K7" i="6"/>
  <c r="K18" i="8" l="1"/>
  <c r="K21" i="8" s="1"/>
  <c r="O4" i="13" s="1"/>
  <c r="O5" i="13" s="1"/>
  <c r="L14" i="8"/>
  <c r="L8" i="8"/>
  <c r="L7" i="8"/>
  <c r="L15" i="8"/>
  <c r="U9" i="5"/>
  <c r="U10" i="5" s="1"/>
  <c r="U12" i="5" s="1"/>
  <c r="U3" i="13" s="1"/>
  <c r="U14" i="13" s="1"/>
  <c r="V9" i="5"/>
  <c r="V10" i="5" s="1"/>
  <c r="V12" i="5" s="1"/>
  <c r="V3" i="13" s="1"/>
  <c r="K14" i="6"/>
  <c r="K19" i="6" s="1"/>
  <c r="K13" i="6"/>
  <c r="K20" i="6" s="1"/>
  <c r="M6" i="6"/>
  <c r="M12" i="6" s="1"/>
  <c r="L18" i="6"/>
  <c r="L9" i="6"/>
  <c r="L15" i="6" s="1"/>
  <c r="L8" i="6"/>
  <c r="L7" i="6"/>
  <c r="V14" i="13" l="1"/>
  <c r="B7" i="13"/>
  <c r="L18" i="8"/>
  <c r="L21" i="8" s="1"/>
  <c r="P4" i="13" s="1"/>
  <c r="P5" i="13" s="1"/>
  <c r="B20" i="13"/>
  <c r="M8" i="8"/>
  <c r="M7" i="8"/>
  <c r="M15" i="8"/>
  <c r="M14" i="8"/>
  <c r="L14" i="6"/>
  <c r="L19" i="6" s="1"/>
  <c r="L13" i="6"/>
  <c r="L20" i="6" s="1"/>
  <c r="N6" i="6"/>
  <c r="N12" i="6" s="1"/>
  <c r="M18" i="6"/>
  <c r="M9" i="6"/>
  <c r="M15" i="6" s="1"/>
  <c r="M7" i="6"/>
  <c r="M13" i="6" s="1"/>
  <c r="M8" i="6"/>
  <c r="D10" i="19" l="1"/>
  <c r="D27" i="18"/>
  <c r="M18" i="8"/>
  <c r="M21" i="8" s="1"/>
  <c r="Q4" i="13" s="1"/>
  <c r="Q5" i="13" s="1"/>
  <c r="N14" i="8"/>
  <c r="N8" i="8"/>
  <c r="N7" i="8"/>
  <c r="N15" i="8"/>
  <c r="M14" i="6"/>
  <c r="M19" i="6" s="1"/>
  <c r="M20" i="6"/>
  <c r="N18" i="6"/>
  <c r="N9" i="6"/>
  <c r="N15" i="6" s="1"/>
  <c r="N7" i="6"/>
  <c r="N13" i="6" s="1"/>
  <c r="N8" i="6"/>
  <c r="N14" i="6" s="1"/>
  <c r="O6" i="6"/>
  <c r="O12" i="6" s="1"/>
  <c r="F24" i="19" l="1"/>
  <c r="G24" i="19"/>
  <c r="D29" i="19"/>
  <c r="H24" i="19"/>
  <c r="I24" i="19"/>
  <c r="N18" i="8"/>
  <c r="N21" i="8" s="1"/>
  <c r="R4" i="13" s="1"/>
  <c r="R5" i="13" s="1"/>
  <c r="O8" i="8"/>
  <c r="O7" i="8"/>
  <c r="O15" i="8"/>
  <c r="O14" i="8"/>
  <c r="N20" i="6"/>
  <c r="N19" i="6"/>
  <c r="Q6" i="6"/>
  <c r="Q12" i="6" s="1"/>
  <c r="P6" i="6"/>
  <c r="P12" i="6" s="1"/>
  <c r="O18" i="6"/>
  <c r="O9" i="6"/>
  <c r="O15" i="6" s="1"/>
  <c r="O8" i="6"/>
  <c r="O7" i="6"/>
  <c r="H29" i="19" l="1"/>
  <c r="H25" i="19"/>
  <c r="D24" i="19"/>
  <c r="G29" i="19"/>
  <c r="G25" i="19"/>
  <c r="D25" i="19" s="1"/>
  <c r="I25" i="19"/>
  <c r="I29" i="19"/>
  <c r="F25" i="19"/>
  <c r="F29" i="19"/>
  <c r="O18" i="8"/>
  <c r="O21" i="8" s="1"/>
  <c r="S4" i="13" s="1"/>
  <c r="S5" i="13" s="1"/>
  <c r="P14" i="8"/>
  <c r="P8" i="8"/>
  <c r="P7" i="8"/>
  <c r="P15" i="8"/>
  <c r="O14" i="6"/>
  <c r="O19" i="6" s="1"/>
  <c r="O13" i="6"/>
  <c r="O20" i="6" s="1"/>
  <c r="Q7" i="6"/>
  <c r="Q18" i="6"/>
  <c r="Q9" i="6"/>
  <c r="Q15" i="6" s="1"/>
  <c r="Q8" i="6"/>
  <c r="P18" i="6"/>
  <c r="P9" i="6"/>
  <c r="P15" i="6" s="1"/>
  <c r="P7" i="6"/>
  <c r="P8" i="6"/>
  <c r="P18" i="8" l="1"/>
  <c r="P21" i="8" s="1"/>
  <c r="T4" i="13" s="1"/>
  <c r="T5" i="13" s="1"/>
  <c r="Q8" i="8"/>
  <c r="Q7" i="8"/>
  <c r="Q15" i="8"/>
  <c r="Q14" i="8"/>
  <c r="R14" i="8"/>
  <c r="R8" i="8"/>
  <c r="R7" i="8"/>
  <c r="R15" i="8"/>
  <c r="P14" i="6"/>
  <c r="P19" i="6" s="1"/>
  <c r="Q14" i="6"/>
  <c r="Q19" i="6" s="1"/>
  <c r="P13" i="6"/>
  <c r="P20" i="6" s="1"/>
  <c r="Q13" i="6"/>
  <c r="Q20" i="6" s="1"/>
  <c r="R18" i="8" l="1"/>
  <c r="R21" i="8" s="1"/>
  <c r="V4" i="13" s="1"/>
  <c r="Q18" i="8"/>
  <c r="Q21" i="8" s="1"/>
  <c r="U4" i="13" s="1"/>
  <c r="U5" i="13" s="1"/>
  <c r="V5" i="13" l="1"/>
  <c r="B21" i="13"/>
  <c r="B22" i="13" s="1"/>
  <c r="D16" i="13" l="1"/>
  <c r="B18" i="13"/>
  <c r="C6" i="9" l="1"/>
  <c r="D20" i="18"/>
  <c r="G24" i="18" s="1"/>
</calcChain>
</file>

<file path=xl/comments1.xml><?xml version="1.0" encoding="utf-8"?>
<comments xmlns="http://schemas.openxmlformats.org/spreadsheetml/2006/main">
  <authors>
    <author>Pedro Paulino</author>
  </authors>
  <commentList>
    <comment ref="A85" authorId="0" shapeId="0">
      <text>
        <r>
          <rPr>
            <b/>
            <sz val="8"/>
            <color indexed="81"/>
            <rFont val="Tahoma"/>
            <family val="2"/>
          </rPr>
          <t>Pedro Paulino:</t>
        </r>
        <r>
          <rPr>
            <sz val="8"/>
            <color indexed="81"/>
            <rFont val="Tahoma"/>
            <family val="2"/>
          </rPr>
          <t xml:space="preserve">
to insert figures from Contarct</t>
        </r>
      </text>
    </comment>
  </commentList>
</comments>
</file>

<file path=xl/sharedStrings.xml><?xml version="1.0" encoding="utf-8"?>
<sst xmlns="http://schemas.openxmlformats.org/spreadsheetml/2006/main" count="657" uniqueCount="421">
  <si>
    <t>MCC Five Cities Project</t>
  </si>
  <si>
    <t>Macuba  Scheme Without Project</t>
  </si>
  <si>
    <t>Financial Statements  (000 MZN)</t>
  </si>
  <si>
    <t xml:space="preserve">Assumptions/Data:  </t>
  </si>
  <si>
    <t>Demand Domestic:</t>
  </si>
  <si>
    <t xml:space="preserve">  Individual house and yard connections</t>
  </si>
  <si>
    <t>House Demand (m3/day) (per cap * pop served/1000)</t>
  </si>
  <si>
    <t xml:space="preserve">    Per Capita demand (l/c/d) </t>
  </si>
  <si>
    <t xml:space="preserve">    Household size</t>
  </si>
  <si>
    <t>number of house connections</t>
  </si>
  <si>
    <t xml:space="preserve">  Population served   (connect*HH size)</t>
  </si>
  <si>
    <t>Yard Demand (m3/day) (per cap * pop served/1000)</t>
  </si>
  <si>
    <t>number of yard taps</t>
  </si>
  <si>
    <t xml:space="preserve">  Population served   (taps*people per tap)</t>
  </si>
  <si>
    <t>Average tariff/m3</t>
  </si>
  <si>
    <t>Volume billed/year</t>
  </si>
  <si>
    <t xml:space="preserve">Annual Revenue </t>
  </si>
  <si>
    <t>Standposts</t>
  </si>
  <si>
    <t>Stdpost Demand (m3/day) (per cap * pop served/1000)</t>
  </si>
  <si>
    <t>Population per standpost</t>
  </si>
  <si>
    <t>number of standposts</t>
  </si>
  <si>
    <t xml:space="preserve">  Population served   (stdpost*ple per tap)</t>
  </si>
  <si>
    <t>Annual Revenue (000)</t>
  </si>
  <si>
    <t xml:space="preserve">Volume water billed per day </t>
  </si>
  <si>
    <t>Volume water billed per year</t>
  </si>
  <si>
    <t>Total Revenue:</t>
  </si>
  <si>
    <t xml:space="preserve">   Individual &amp; Yard</t>
  </si>
  <si>
    <t xml:space="preserve">   Standposts</t>
  </si>
  <si>
    <t xml:space="preserve">     Commercial &amp; Other</t>
  </si>
  <si>
    <t>Total Revenues</t>
  </si>
  <si>
    <t>Collection Rate</t>
  </si>
  <si>
    <t>Revenues Collected</t>
  </si>
  <si>
    <t>Operating Expenses:</t>
  </si>
  <si>
    <t>Salaries and Wages</t>
  </si>
  <si>
    <t>Average cost per employee/mon</t>
  </si>
  <si>
    <t>Number of employees</t>
  </si>
  <si>
    <t>Staff per 1000 connections</t>
  </si>
  <si>
    <t>Chemicals</t>
  </si>
  <si>
    <r>
      <t xml:space="preserve">        Cost per m</t>
    </r>
    <r>
      <rPr>
        <vertAlign val="superscript"/>
        <sz val="10"/>
        <color indexed="8"/>
        <rFont val="Arial"/>
        <family val="2"/>
      </rPr>
      <t>3</t>
    </r>
    <r>
      <rPr>
        <sz val="10"/>
        <color indexed="8"/>
        <rFont val="Arial"/>
        <family val="2"/>
      </rPr>
      <t xml:space="preserve"> produced </t>
    </r>
  </si>
  <si>
    <t>Power</t>
  </si>
  <si>
    <r>
      <t xml:space="preserve">       Cost per m</t>
    </r>
    <r>
      <rPr>
        <vertAlign val="superscript"/>
        <sz val="10"/>
        <color indexed="8"/>
        <rFont val="Arial"/>
        <family val="2"/>
      </rPr>
      <t>3</t>
    </r>
    <r>
      <rPr>
        <sz val="10"/>
        <color indexed="8"/>
        <rFont val="Arial"/>
        <family val="2"/>
      </rPr>
      <t xml:space="preserve"> produced</t>
    </r>
  </si>
  <si>
    <t>Repairs and Maintenance</t>
  </si>
  <si>
    <t xml:space="preserve">         % fixed asset value </t>
  </si>
  <si>
    <t>Other expenses</t>
  </si>
  <si>
    <t xml:space="preserve">       Cost per connection</t>
  </si>
  <si>
    <t>Total Recurring Operating Expenses</t>
  </si>
  <si>
    <t>Operating Income</t>
  </si>
  <si>
    <t>Operating Margin (Op Inc/Receipts)</t>
  </si>
  <si>
    <t>Depreciation</t>
  </si>
  <si>
    <t>CRA</t>
  </si>
  <si>
    <t>Net Income</t>
  </si>
  <si>
    <t>Cash Flow</t>
  </si>
  <si>
    <t>Purchases of fixed assets</t>
  </si>
  <si>
    <t>Net Cash Flow</t>
  </si>
  <si>
    <t xml:space="preserve">Value of Fixed Assets: (US Dollars) </t>
  </si>
  <si>
    <t xml:space="preserve">    Beginning balance</t>
  </si>
  <si>
    <t xml:space="preserve">                       additions</t>
  </si>
  <si>
    <t xml:space="preserve">                       less depreciation</t>
  </si>
  <si>
    <t>Capital Spending  (new): (US Dollars)</t>
  </si>
  <si>
    <t xml:space="preserve">    Source</t>
  </si>
  <si>
    <t xml:space="preserve">    Treatment</t>
  </si>
  <si>
    <t xml:space="preserve">    Transmission</t>
  </si>
  <si>
    <t xml:space="preserve">    Storage &amp; Distribution</t>
  </si>
  <si>
    <t xml:space="preserve">      Total Spending from Project</t>
  </si>
  <si>
    <t xml:space="preserve">Other </t>
  </si>
  <si>
    <t>SUPPLY &amp; POPULATION DATA</t>
  </si>
  <si>
    <t>Population</t>
  </si>
  <si>
    <t>Population growth rate</t>
  </si>
  <si>
    <t>Population served</t>
  </si>
  <si>
    <r>
      <t>Domestic water supplied (m</t>
    </r>
    <r>
      <rPr>
        <vertAlign val="superscript"/>
        <sz val="10"/>
        <rFont val="Arial"/>
        <family val="2"/>
      </rPr>
      <t>3</t>
    </r>
    <r>
      <rPr>
        <sz val="10"/>
        <rFont val="Arial"/>
        <family val="2"/>
      </rPr>
      <t>/yr)</t>
    </r>
  </si>
  <si>
    <t>Total losses after treatment as % of prod'n</t>
  </si>
  <si>
    <r>
      <t>Production to meet demand (m</t>
    </r>
    <r>
      <rPr>
        <vertAlign val="superscript"/>
        <sz val="10"/>
        <rFont val="Arial"/>
        <family val="2"/>
      </rPr>
      <t>3</t>
    </r>
    <r>
      <rPr>
        <sz val="10"/>
        <rFont val="Arial"/>
        <family val="2"/>
      </rPr>
      <t>/yr)</t>
    </r>
  </si>
  <si>
    <t>Foreign Exchange Rates</t>
  </si>
  <si>
    <t>willingness to pay rate  individual</t>
  </si>
  <si>
    <t>IRR/NPV</t>
  </si>
  <si>
    <t xml:space="preserve">NPV </t>
  </si>
  <si>
    <t>IRR</t>
  </si>
  <si>
    <t>(MZN )</t>
  </si>
  <si>
    <t>Without Project Alternative</t>
  </si>
  <si>
    <t xml:space="preserve">Net Cash Flow </t>
  </si>
  <si>
    <t>Scheme 1</t>
  </si>
  <si>
    <t>Change - Scheme 1 to Without</t>
  </si>
  <si>
    <t>Scheme 2</t>
  </si>
  <si>
    <t>Change - Scheme 2 to Without</t>
  </si>
  <si>
    <t>Scheme 3</t>
  </si>
  <si>
    <t>Change - Scheme 3 to Without</t>
  </si>
  <si>
    <t>Scheme 4</t>
  </si>
  <si>
    <t>Change - Scheme 4 to Without</t>
  </si>
  <si>
    <t>Sources of Water(Persons)</t>
  </si>
  <si>
    <t>Without Project</t>
  </si>
  <si>
    <t>standpost</t>
  </si>
  <si>
    <t>Inside yard</t>
  </si>
  <si>
    <t>inside the house</t>
  </si>
  <si>
    <t>TOTAL</t>
  </si>
  <si>
    <t xml:space="preserve"> </t>
  </si>
  <si>
    <t>Variable</t>
  </si>
  <si>
    <t>ratio</t>
  </si>
  <si>
    <t>%</t>
  </si>
  <si>
    <t>number</t>
  </si>
  <si>
    <t>Type of Benefit</t>
  </si>
  <si>
    <t>Measurement of Benefit</t>
  </si>
  <si>
    <t>Benefits Due to Avoided Illness (Diarrhea)</t>
  </si>
  <si>
    <t>Assumptions</t>
  </si>
  <si>
    <t>quantity</t>
  </si>
  <si>
    <t>units</t>
  </si>
  <si>
    <t>Cases</t>
  </si>
  <si>
    <t>Initial Cases</t>
  </si>
  <si>
    <t>End Cases</t>
  </si>
  <si>
    <t>Health Benefits</t>
  </si>
  <si>
    <t>Health Sector Providers</t>
  </si>
  <si>
    <t>expenditures avoided due to less illness</t>
  </si>
  <si>
    <t>Visits per case</t>
  </si>
  <si>
    <t>visits</t>
  </si>
  <si>
    <t>Hospitalization rate</t>
  </si>
  <si>
    <t>% of cases</t>
  </si>
  <si>
    <t>Unit cost per visit</t>
  </si>
  <si>
    <t>MT/visit</t>
  </si>
  <si>
    <t>Unit cost per hospital day</t>
  </si>
  <si>
    <t>Hospital days per case</t>
  </si>
  <si>
    <t>days</t>
  </si>
  <si>
    <t>Patients</t>
  </si>
  <si>
    <t xml:space="preserve">expenditures avoided, due to less illness </t>
  </si>
  <si>
    <t>Patient visits</t>
  </si>
  <si>
    <t>visit</t>
  </si>
  <si>
    <t>Patients visiting providers</t>
  </si>
  <si>
    <t>% of patients</t>
  </si>
  <si>
    <t>Ambulatory patient costs</t>
  </si>
  <si>
    <t>Hospital patient costs</t>
  </si>
  <si>
    <t>MT/day</t>
  </si>
  <si>
    <t xml:space="preserve">Income gained, due to days-lost-from-work </t>
  </si>
  <si>
    <t>Number of people of working age</t>
  </si>
  <si>
    <t>avoided</t>
  </si>
  <si>
    <t>Adults sick</t>
  </si>
  <si>
    <t>Days of school absenteeism avoided</t>
  </si>
  <si>
    <t>School age children (5-14)</t>
  </si>
  <si>
    <t xml:space="preserve">number </t>
  </si>
  <si>
    <t>Children sick</t>
  </si>
  <si>
    <t>School days lost</t>
  </si>
  <si>
    <t xml:space="preserve">Productive parent days loss avoided due to </t>
  </si>
  <si>
    <t>Number of babies</t>
  </si>
  <si>
    <t>less child illness</t>
  </si>
  <si>
    <t>Babies sick</t>
  </si>
  <si>
    <t>Days with baby</t>
  </si>
  <si>
    <t>General Assumptions</t>
  </si>
  <si>
    <t xml:space="preserve">Population </t>
  </si>
  <si>
    <t>Prices of medical care</t>
  </si>
  <si>
    <t>Innitial Diarrhea Rates</t>
  </si>
  <si>
    <t>Total</t>
  </si>
  <si>
    <t xml:space="preserve">taken from streadsheet </t>
  </si>
  <si>
    <t>Adults</t>
  </si>
  <si>
    <t>DHS Diarrhea incidence</t>
  </si>
  <si>
    <t>Children</t>
  </si>
  <si>
    <t>Babies</t>
  </si>
  <si>
    <t>Population Distribution</t>
  </si>
  <si>
    <t>percent</t>
  </si>
  <si>
    <t xml:space="preserve">Benefit Stream </t>
  </si>
  <si>
    <t>Units</t>
  </si>
  <si>
    <t>Population moving to safe water sources - reduction in population using private wells or other sources</t>
  </si>
  <si>
    <t>numbers</t>
  </si>
  <si>
    <t>DALYs per year due to diarrhea (rate per 100,000)</t>
  </si>
  <si>
    <t>per 100,000</t>
  </si>
  <si>
    <t>DALYs in population moving to safe water sources without disease reduction</t>
  </si>
  <si>
    <t>DALYs in population moving to safe water sources with disease reduction</t>
  </si>
  <si>
    <t>DALYs saved by intervention</t>
  </si>
  <si>
    <t>Increase in GDP due to diarrhea reduction</t>
  </si>
  <si>
    <t>MT</t>
  </si>
  <si>
    <t>GDP per capita</t>
  </si>
  <si>
    <t>Population Affected Due to Switches</t>
  </si>
  <si>
    <t>person</t>
  </si>
  <si>
    <t>Number of Diarrhea Cases</t>
  </si>
  <si>
    <t>Number of Babies</t>
  </si>
  <si>
    <t>Number of School-Children</t>
  </si>
  <si>
    <t>Number of Adults</t>
  </si>
  <si>
    <t>With Project</t>
  </si>
  <si>
    <t>Cases Avoided with Project</t>
  </si>
  <si>
    <t>Cases Avoided</t>
  </si>
  <si>
    <t>School Age Cases Avoided</t>
  </si>
  <si>
    <t>Babies Cases Avoided</t>
  </si>
  <si>
    <t>health care expenditures avoided due to fewer spells of diarrhea</t>
  </si>
  <si>
    <t>Total Ambulatory Services Avoided</t>
  </si>
  <si>
    <t>Total Hospital Services Avoided</t>
  </si>
  <si>
    <t>patient expenditures avoided, due to days of diarrhea avoided</t>
  </si>
  <si>
    <t>Total Ambulatory patient costs</t>
  </si>
  <si>
    <t>Total Patient Hosptial Costs</t>
  </si>
  <si>
    <t>Productive parent days loss avoided due to reduction in baby care</t>
  </si>
  <si>
    <t>Total Value of Fewer Lost Parent Days</t>
  </si>
  <si>
    <t>Total Economic Benefits From Improved Health due to Reduction in Diarrhea</t>
  </si>
  <si>
    <t>Reduction in Disease Rate</t>
  </si>
  <si>
    <t>across population</t>
  </si>
  <si>
    <t>Increase in Health Care Costs</t>
  </si>
  <si>
    <t>Opportunity Cost of Time</t>
  </si>
  <si>
    <t>n/a</t>
  </si>
  <si>
    <t>Annual Assumptions</t>
  </si>
  <si>
    <t>Year</t>
  </si>
  <si>
    <t>Mozambique</t>
  </si>
  <si>
    <t>Current Exchange Rate (LCU/USD)</t>
  </si>
  <si>
    <t>Foreign Inflation Factor (US)</t>
  </si>
  <si>
    <t>Domestic Inflation Factor</t>
  </si>
  <si>
    <t>Disbursement Profile (Current USD)</t>
  </si>
  <si>
    <t>Estimated Foreign Content of Investments</t>
  </si>
  <si>
    <t>Estimated Local Content of Investments</t>
  </si>
  <si>
    <t>Foreign Content in Constant Year 1 Values (USD)</t>
  </si>
  <si>
    <t>Foreign Content in Constant Year 1 Values (LCU)</t>
  </si>
  <si>
    <t>Local Content in Constant Year 1 Values (LCU)</t>
  </si>
  <si>
    <t>Total Investment in Constant Year 1 Values (LCU)</t>
  </si>
  <si>
    <t>By Comparison: Investments in Current MT</t>
  </si>
  <si>
    <t>O&amp;M Costs in MT</t>
  </si>
  <si>
    <t>BENEFITS</t>
  </si>
  <si>
    <t>NET COSTS</t>
  </si>
  <si>
    <t>Benefits from DALY Reductions</t>
  </si>
  <si>
    <t>Benefits from Health Costs</t>
  </si>
  <si>
    <t>TOTAL BENEFITS</t>
  </si>
  <si>
    <t>TOTAL COSTS</t>
  </si>
  <si>
    <t>NET BENEFITS</t>
  </si>
  <si>
    <t>ERR</t>
  </si>
  <si>
    <t>NPV DALY</t>
  </si>
  <si>
    <t>NPV Other Diarrhea</t>
  </si>
  <si>
    <t>NPV Total (MT)</t>
  </si>
  <si>
    <t>Cumulative</t>
  </si>
  <si>
    <t>Annual</t>
  </si>
  <si>
    <t>x</t>
  </si>
  <si>
    <t>Year 1</t>
  </si>
  <si>
    <t>Year 2</t>
  </si>
  <si>
    <t>Year 3</t>
  </si>
  <si>
    <t>Year 4</t>
  </si>
  <si>
    <t>Q 13 - December  2011</t>
  </si>
  <si>
    <t>Q 14 - March 2012</t>
  </si>
  <si>
    <t>Q 15 - June 2012</t>
  </si>
  <si>
    <t>Q 16 - Sept 2012</t>
  </si>
  <si>
    <t>Year 5</t>
  </si>
  <si>
    <t>Q 17 - December 2012</t>
  </si>
  <si>
    <t>Q 18 - March 2013</t>
  </si>
  <si>
    <t>Q 19 - June 2013</t>
  </si>
  <si>
    <t>Q 20  - September 2013</t>
  </si>
  <si>
    <t>Closeout</t>
  </si>
  <si>
    <t>Eneida</t>
  </si>
  <si>
    <t>Actual Cost Projections</t>
  </si>
  <si>
    <t>Revised Q17 DPF</t>
  </si>
  <si>
    <t>MCA-Moz</t>
  </si>
  <si>
    <t>FY13 - Q3</t>
  </si>
  <si>
    <t>DPF-QFR Compact</t>
  </si>
  <si>
    <t>Health Benefit Assumptions</t>
  </si>
  <si>
    <t>Medical Inflation Rate</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</si>
  <si>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</si>
  <si>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</si>
  <si>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</si>
  <si>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</si>
  <si>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</si>
  <si>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</si>
  <si>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</si>
  <si>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</si>
  <si>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</si>
  <si>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</si>
  <si>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</si>
  <si>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</si>
  <si>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42d12d77-76d3-4137-9f45-22913a749706</t>
  </si>
  <si>
    <t>CB_Block_0</t>
  </si>
  <si>
    <t>㜸〱敤㕣㕢㙣ㅣ㔷ㄹ摥㤹摤㔹敦慣敤搸㡤搳㑢㐲㉦㉥愵ㄴ攲攰挶㙥搳搲㐲〸扥攴搶㍡戱ㅢ㍢㈹昷捤㜸昷㡣㍤捤捥㡣㍢㌳敢搸愵ㄲ愵戴㔴摣愱㔲愹ち㠱愲ち㈱㤰㄰㤷ㄷ敥㉦㐸㐸㈰㔴㈴ㅥ攰〱㠹㠷㠲㄰㍣㠰㈰ㄲ㉦㍣㈰㤵敦㍢㌳戳㍢扢敢ㅤ扢摢ㄶ㕣攴㤳敥昱㤹㜳㥢㜳晥晢昹晦㌳捤㈸㤹㑣收㐵㈴晥㘵捡戱㜰敤晣扡ㅦ〸㝢㜴捡慤㔶㐵㌹戰㕣挷ㅦ㥤昰㍣㘳㝤挶昲㠳㉣㍡攴㑢ㄶ摡㝤慤攴㕢て㠹㐲㘹㔵㜸㍥㍡㘹㤹㑣愱愰慢㘸攷㈴晣つ挶て㍡㐷昵攵㤰㉤㑣㑤捥㉥㍥㠰㔹攷〳搷ㄳ〷㠶捦㠵㘳て㡦㡤㡤㡥㡤㡥摦㌵㝥挷攸挱〳挳㔳戵㙡㔰昳挴㘱㐷搴〲捦愸ㅥㄸ㥥慢㉤㔶慤昲扤㘲㝤挱扤㈰㥣挳㘲昱攰㙤㡢挶敤㙦ㅤ扢晤搰㈱昳慥扢摥摡㠷㔷㘷㑥㑦㑤捥㜹挲昴㕦愱㌹㌵㉥昹昶㘹㔱戶戸㌷㈱㍣换㔹ㅡ㥤㥡挴㝦㠹昵攳改捥搱昹㘵㈱〲扥㕡㜸挲㈹ぢ㕦挷挰㕥㝢挲昷㙢昶ち㠱愷摢挷戰搵戲攱〷㥡㍤㈵慡㔵摤㡥㘷㉤搸戳㠰㕤搵㔸敦戳攷㠵攳㕢㠱戵㙡〵敢㜹㝢〱ㄳ㔵晡敤戳扥㌸㘳㌸㑢攲戴㘱ぢ捤㍥㕥戳㉡戹㌰㘵戲户挴㔳㈴ㄷ㈶户㍦㍡攱摢㔳换㠶㈷㔷攴ㄳ㌰㈹㝤㡦㜹攵收扥㌷㜵㥥㤷㑢㤷㙦攰㥣㌷㜷敥㠷㤶㜳㠶㔷敦㌹搲戹㘷戴昹收ㄵ摣摡戹㝦〲㐶捤㘳摥摣㜹㡣〴㘵㜳㙦愵㌷愲㙦〹㔱㙣㐶捦㌳敢㘱㔶㘰㐶〴敡㐵㘶扤捣晡㤰㈹戹㝦㠲㑢㤲〳搹愴㤶っ戵戴愸㤶捡㙡愹愲㤶㠴㕡㌲搵搲㤲㕡㕡㔶㑢㤶㕡㝡㐰㉤㕤㐰㥦㌸ㄵ㝡㝡搴㈸㡤㝦攰㥢㐳㑦慣晥㘳晡搲㝢㘶ㅥ㕦戱扦㝥戶㙦ㄷ㍡摤ㄷ㉤㙡摡㌳㉥㠲搴ㅡ㔴㍣㍥㝡㤰晦㌶攷ち㌰㠵㜹挸扣搳ㅣㅢ慢ㅣ㍡㘸摣㘶㘸摣㔶ち昲㥢〸㘵㄰㝤晢捣晢㉤愷攲㕥㤴戸扢㜶搲昰㐵〳㜰㈳㔱摢愴㕢㜳㉡晥敢㌶㙥㥣て㡣㐰散㙢㙤㙢㑣搲㌶㙣ㅥ㙣㈵㝣昹扥敢㕢㠷㥤㌳慡㌵㌱戱㘶㠵捤搷戵㌴摢㜳㥥扢搸戹昵㤸㈷ㅥ慣户戶慤㘸〲㐲㙤㔵捥摤戶换戰㈹㕣搷昰搴戲敢ぢ㐷㉥㙦挴㥥戳捡ㄷ㠴㌷㉦㈸ㄲ㐵㐵㙥昵㑡㌶㐵㕣㍦㌲敢㘰愳攰搶捡敢㤳戵收搱戵〰捣㉣㉡㔸敦㡡昰㠲昵〵㘳戱㉡慥㙡敡ㄲ扥ㄳつ㝢㥢慡㡦戹攵㥡㍦攵㍡㠱攷㔶㥢㕢㈶㉡慢〶㈴㑤攵㤴㕢ㄱ戹㕣㐶ち〵〸摣㙣㔶㔱㌲晢㍢昳㠲㐴㐴〲挵㘴攴㙢㥡挹㙥昴っ㜶㠷㕤㔴〵㘹㔲㝤挳㈶㤳㜱扤㔲挶愴㜰㘰㘲㑦搴ㅦ㝣改㥢㌶㤹戶㡥戹㔷户戳慡づ㐵扢㍦扡㉡㥣攰㠴攱㔴慡挲㑢搵㝥ち㔷愴て㈰搳㉥㐳㈰㜴㠴ㅥ㔵㥤戲愶慣㙢ㄷ慤㑡戰㥣㕦ㄶ搶搲㜲㠰㍡㘸挸㐲㠱愰㙤㑢晡ㄵ愸搲㜷㌳ㅢ㐲㔶㉣㘶昲㝢搸㈹㕦㐴捡㘸㤴㑥㈹扣摣㈴挸㌹慥㠹㤷晢捣㘳㔶㌵㄰愱㔰ㅥ㌰㠱㤱㔰慢㐹昴昵㤳㐴㍤愳ㅣ㉡㡣㍤收ㄴ愸搴戰㥣㘰扤挱户㙤㕣ㄲㄲ搱㡥㉣搸㜶戲㠰愲愰㔹ㅥ愴昰ㅡ㠸愶㐵ㅡ愴㜷㑥㄰ㄱ搹㈰㐵戳㘳收㘶㈲㘳晦ㄴㄹ㠱晥㐹㈲㘴敦㠳㥤㘵〴㠹扤㥤㐸㌹愸㈳㍦敥㐸戳㡤㙣昹㔰㥡㕤〹挰改㔷㌱扢㥡搹㌵捣昶㈲㔳晥っ〹㐷㈹㠷㜲㜳搲㕦㠷㘷晤㕡㘶搷㈱㠳㝣搲㈹㜳㈲㔱㐵ㅢ㙡㉢㜶㈴晢昵挳㑥㤶㐶㜱㈸㡡㘸ㄹ搷敤捣㝥㕢㈲㍡戲㍡户㠷慥捤㐹ㅤ晢挶捥戴㤹摣づ㈹㌲愵㙢㜲慦㥢㜴㑤〲㠲㕤扢搴㕢㌷㘰愸㍥捣散㐶㘴㐵晤昵捣愱㕣㘸昰㙥捤愲愷㐹昹㥡㌰㡢㐲㘳愸㑢〵ㅦㄱ㌲㡦〰㈹㐲慥敤昸戲㘳㐳搳ㅣㅣ㌱㕦昳㌶昴㠱捥晣ㅤ㈱扤㐵㙦敥攸ㅤ晡㡢㕥愲ㄵ㝤ㄳ搸㑢昹㝤㐷ㅤ㜳㌳㥡昵㌷㌲扢〵㔹㡢㡥攱改晢愵㝡ち愴㔹㙣㈷㌰户㥢㕥ㄷ㘹攵㉥慣慦〸愹㠱晡捣〵挳㕢ㄲ〱㍣ㄸ㈷愷㘱ぢ扢㥥㈷慡㌸搴㔶㘴〵捦㉦㔷㌷㔷晡挷㍣搷㘶晤㡥㡤散扦㈶ㄴ㐳㉥愷㘶㌳㉤㌶㜲㡡慤㤹昰㌹㈵㈸㠷㍡昸戶捥㐲㈲㌱愸㤹扣㌸㉥晤㝣戹㈳㐹扡㤰㈴㙦〶㔸昵晤挸㈰㈵㤴摦㜶㤴㈸〷搸敤㉤戲㕢戳挵㑡て㕦捡改愴挵㠷搸㈶㐷㝡㐳㠷敤㈴晣〷㝥扦㍤㙦搹㜵㘱搱㙢捦〹慦っ摦㠲㔵ㄵ挵搰㉤㑢㔱戳㈳㉢㕥㈳戲㈲㥢㙤㍢㑦愷昸搷㈴㥤戴㐸㠹㔴㙥㑦㙤㑣㌹㡢㌷㠸㡡㙥㐸ち㤵ㄴ搷㔰㕤〲㤱昲搸㜷㐷挴㜴㈱㘲㙥〵攰昴㠳捣挶㤸㡤㈳搳㝥〵㐹戳㔵挰㌳ㅣ搶戳㑡㤷㜶愹㤴㈹㄰つ搲㐵昸㝣㐷㘱㜵㠸慦戹㠳搹㥤挸㕡捣ㅦ㍡㈰㔳〸㔱愲㍣㐱㠸㌲㡣㘱㥥戳挴㐵搲挰㉥ㄳ㠱愵愹㥡ㅦ戸㌶㈳㑢晤收戴㝢摡つ愶㉤㝦〵㤱愸㈱㌳㉡摣扦㉣ㅣ㔰㤷〷摢愷愵捥㕤㔹ㄱㄵ摤㥣㜷㙢㄰㙤㈷愷户挳挱ㅣ攰㠰㉤㈹捦收慡㠲搴摤昹ㄸ㔳㈸㠰戴昴户搲ㅢ扢㈵敦㌷て㝤〳つ㠸㉥㔸㐱㔵昴㥡㈱搳戱㕣㌰〱㐵㐴づ㉡㍤收挲戲㈷挴㜴扦㜹摣戳㉡㔵换ㄱ㐴〶㙣㑣〶敢㘶挴ㄲ愲〴㜳㉥㘳㠰慥搳㙦㉥㜸㠶攳慦ㄸっ㈸慥敦㙥㝡㤲㘱ㄱ捤㥣戴ㅣㅦ慦㤱㔸㘴㜹挰㥣㕦㜶㉦㈲㘲㕢戳㥤攳挶㡡扦㉤戰㐲愲て㤳㐴㡤愲㉡慡慡ㄴ搴㐲户昸攱㠱㍣㤳㈱敦攵㤸㐹㕣㘵㌴晡捣㔳戴㌷敤晡㈸㐶㐳㍢㥤㙢敡㐳昴愸㕥㤹㑤㤵挲攴㔴晤㉥㡥戹ㅢ搹㍤挷捦㥥㙣㐴收㕥㔶捣㕡愳㤷㍦㐵挶㑢戲愸〷㐲攸愳摢ㄵ㤲ち敢㐸㌹攰㐰㘰㥣㑦慤攴㔷㌴㘵ㅦ㔲摦慥㐶昱ㄸ㈲㐹㝤收㡣戱㈸慡㠸㐷摢㐶戰㉢㝣愰ㄹ㙢ㅢ㔵㍦㙡㥢㜲㙤摢㈰㘹㤱㉣攷换〶㈹㜸愲ㄶ戸愷㉣㐷㌷㤱㐹晡㡢慡㡣㌵㔴ㄹ㙢戲慡捦㍣挳搰愰㉣㜳㉥㜷挹昰慣㘰搹戶捡〵㍥㌰㝣户㉤㘸ㄲ㑣㑥挹ㅢ愷㔸㘶っ户㔸昳㘷㘱戲昹愳㐰昷㈸攴㈸㐱㐷昴㠳㜲㔵㈵㡦㝦㑡㤷㡥㈵〸ㄸ改㈹搵摦㡥搹㌴㜹㍢〲㈲㐷愶换昱ㅤ㡣换ㅦ㐲㑤㈸㠴㠸昵ㄴㄲ㠱㔷㌰㈱攴改攲捥㥢㘷ㅤ㉢〰昶㠸戱㘳㔶㌰敤〳攵挸㔰㤴挷摢㝤ㄲ慢㠹㐱㈳㜵慤㜰㐳㝢㔳㤳㥡戸扥扤㍤愹㌷摥戰㐱㜳愸㔱ㄲ㡡㘴戳㑥㔲戳㙣戰挶敤愴㙡ㄴ愹戸㘳㙤愳愴戹㑤ㅢ㜰愷ㄴ㜹ㄹ㡡㐹搲㑣㐶㝦㠷㈴ㄴ〴㝡㈳ㅤ㐵㥦㝤㍡㜹㈴㈲㌶戴〱㡡搴㔳㘱㕤㝦ㄴㄲ㍣㠹㙢㈷ㄵ㔱㡣㥥挰摦扢愲攲㙣㉤㘸㙡㌱搶㠶愲㤶㠹㙡㜵搶㠱㤵㔰㌶扣捡㌶㘱㘹散㉤搴㌰㤲㍢扢搵晥㈱㜸ㄳ㡣ㄸ戱㈱挳㈲㈹㝥㘰戰㈱㤸㉢ㄱ㔱愵㜵搶㑦㔰搷慢ぢ㝣㍡㈵っ㐷㘲㘰㍥愸㑣㡢㔵㘹㠶㌵㉣昹㈱㌹愰㝥㕡㤴㜲㔴㌷㈷ㄶ㝤愸昴㠰㜲㍣㉡㐹〶搷捤㌳㜴㑢攱ㄲ〳挴㙥㔴㥡㉢〷〸敤搶㈷攰挹㘰晢㘰〷㄰〹㐳㈷戴捥㈸㐱昳㈹㠴摢扣〹昲㑥㤷ㄸ㠵㈰㌵㘵晡晢ㄱ攵ぢ捦㌰㝤攳㐸㈶㉥㐴㑣挴㜰㔷㡡昵〰攴㈶㈳㤳攴愲愱㌸㘰ㅥ㑡㌶㈹戴晡攲㍡㥡ㄸ晤㌴昹扣〰户㜸ㄸ换ㅡ㈰摢㔴㜱捦㉤戰愰㑤慢敢扢捣㤳㑥戹㕡慢〸愹㡡㘳㔹㉤㌵昲戶挰㤷扣〲ㄸ㜲㔳ち㕣㈲愰㥣挴㔱㡡㕢㈶㤲扡户扢昵㈳ㄸ㉥㠵ㅣ收〸㔵ㅦ〳㤰㈹㙥㌹ㄹ㄰㙢扢愷㐰晢㜰㜷攳〲㠳扣㍣〷㤱搶㔶㐵㔹㌶㠳晢㜸昵㈸戲攴戶㐴户ㄹ㜷挶愵捤㥥愸㍡㘱㠵㔵摢〲㐷搸㘷㈸昰昲㜹ㄸ㈳㕤㜲〷㈷挹㕣㡥愲扢㤷㍦㈴ㅦ㌳㤷㠱ち㠹〱㠵㌱㕥㥥㠲㌲㠰㉡ㄸ㠹〶户摡戰扡ㄵ㐶㝦㘹㜹敢ㄳ挸ㄴ㠶㠱㘹搰愲㘷㘸攰㑣愱扣戹㠱㜳〳㝡愵㐴㐸㤳挱㔴挶㈸㠷攰戰〷搲挰㑤㍣㐸㉦戸㔰㐲挱ㅥ㜹㌱㉣扥㥢㌸㘲攳〸攴㝡㔷戵㔴捥ㄹ〱慥扦㌸㝢㕢慡㈷㉡ㄵ㥡扢昰捦㙤ぢ慣攲敡㐶㘸㡥敥㘹戹㤴㈵昷㐴晢敥愶㤶㠶攸戲攰昸昴攸〹㈳㈸㉦捦〷敢攱挵慤㙥㐹㐲晢〹晣ㄱㅢ扥㥤㌶㜳捥攱㐵搴㔵挲扥㜸挱㜱㉦㍡㜲㕤㥡捦㕢㝦愰㄰㕣愱散攱㈲㡢㤹ㄷ昱㑦㈶㌵愳晤ㄸ㌳㙥㘵搹㥣愰攱㈰攱㍣㌲㠵搲㘰ㄸ攵ㄴ㍡㠱敤㕥扦㌵㐰㍡搹搳㐲㈷㔲㄰散㄰㡡戳昴㡡ㄱ㡡昲㈳愰㤵挴ㄲㅥ挹〱昳慦㠱昵㤵ㅦ愲㠶〸挷㜳㈴㐶戴ㅢ㔱㑡㐱㥤ㄴ攴搱ㄵて㕥〸昹晦挱㔲捣捤ㅢ戲搳㝦㠱㤹㤵ㅦ戴愲攸㝡愲攸晢㙤㈸㔲㜸つ㐴昲敦㍤㔱㠱てㅡ挳戳㉦㈹㄰捥㍤敤ㅣ㐰㕦昵ぢ扦晦挳〳攸っ㌰捣㈴㙤㌴㠴摡㙥㐶戹㙥㈲㘴摢㑣〴〶敦愵㠹㜰㡡㘳ㄸ挵て㑤㠴挸〷㌲㡢㡡捤㑤〴挶昶㔲っ挱㐴愸㌵攱搶攰〹散㉡㥢晥戱ㄳ戸㜸㉢㝣挴昳愱戴晣㈹㜸愴慥㙥慦㥥㌳㍣挳摥㉢敢㡦㝢〲捡捣㕢挰㑤㙥㌹㠴㈳昶㙤搸㈲〷㙤攰慢㠸扤散㍢晥㤴慤摤㕦〷愶挲ㄴ扡敦㤵㠲㤲㝦ㄹ㥥ㄲ㠵攷㠶捣〷昷㝣敢昸ㅦㅥ㝡散〸㙦慢㐵戴慡敤㐷戹㥢㤰㍤敤〹〴㜵ㄳㄷ㐵慥攴㠷㌹愷昰㠹㤲戵㔲ㄵ㤳㠶㈷慤㈰㕦户攳㘲㐸㜸〹挲っ㠹㙦㍢㤸㤸戸昷㄰㥡㤸愳㉤敥㑥昹㘱㤳㜴ㄱ㡥㈶ㄶ㉥㝤㝡㜱搸㔰改愸挸扡戴㌶戵敦㐰ㄵ扤挴㠵㌴㕢㠹㍣㜵㌲㈹捡户㕢㜵摤㈱敡扡昰㈰挳戰㝦㉣愵㄰㝦㈰㠵㈴て㌲扣㄰㈰愵搴ㄹㄴ戴㕢㤱愵㐴搶㕡㐳扣昴〷散〸〱㔱扦昴搷攵㐷㉣㠰㈲戰ㄸ晢攲扢㍤搱搲ㄶ㡤㔵ㄳ㐳戵搲愶㤹㐷㐱ㅥ㕥㔸㌱ㄶ搷㉥愰㄰㈷㙤ㅣ愵㉤扢愳昸㤲㝥㍢っ扣㠵㡣慤搹昴戵ㄵ敤愳㑥つ㌷㍦愰㘷昲㔲㘱㌸扢㔹㡤〳愹㡣搱㠵㕤㡢㘱ㄵ昳㠱戰㔸ㅦ搴ㅢ㌵㐱㘷㌹㝢㜱㉡㐵昰㡦㕦ち戱㝤愴㌱昵㤵慤㉤搴㜱㑥て㌶挸ㅦ散慦敢㔳ㄸㅢ㙦㈵挷㐰挲㙥愹㔷㈱扣ㅥ㝥ㄶ㐳戸改㡣愲㌷㡡昲㔹㌹㠴㍦㌱㘷㘵搵㌶晤捦攸戵攴慣㜳ㅣ捤㌰㜶㤳晥㝦ㄷ㉡㌶搵晦ち㘳㙦ㄲ㤱敦㡥ち搲㌸㘵晣㘴搳㤰つ㈱〲捦㌶㠲㌷昲㘰慣换㈲㐳摥㘱㘹ㅥㅦ慦㠶捤㔲㠲挳敦㤵㙢扤ㅡ㔱ㅦ㑢摢戶户愳〰㘴㙣㐸晢ㅡ㐴㔰挷昱捤㜲㉢㍥摤收摦㡢㠱㝢㑥㔹㘵捦昵㕤㌳ㄸ㥥㐷搰㜷㤸摦㥥㤹戰㜹㈶㤴慦戶ち戵㥢〰㠹扥昷㘳捣改㔹〸散搳㈲㜸愵㘲㤱㡣㉣㙣㉤㤲挱敦㤰〶ㄳ攱㈵㙡〷晦ち昳扥㥡㔱挵愷慢戳昰㜵〶慣摡ㄶ捡㉥昴㌸户摥搰㈰攸㜰㐷敢㕥昸㠳㐴㜵ㄴ挱㌱戹㠵昷扥㥦㜰㙤㠵㐱㜳摦㘸㙦㍥㝢㜶攷㜳㉢㙡捦〱愷㕢㝢㑢㌳挹昰㥤晣㈲戹愸㤷㤸攳搲晥ㄱ晣摤扡㠳㤶戳つ㠱捥愳て扡改〸ㅢ愹挲㝤戶㠵攸昷㜹っ㔵㈶㤸攱愷ㅢ㔱㠱てち扤㝣㘴㐵攵换搸ㄶㄹ〰攵㑣扥㡣慣㌳㔵㕦摡㠸慡〷敦挱ㄸ昲慢㉥㤰昵㘷ㄵㅥ㌵㐸㤵㐵攵ぢ攸㑦愸㠵扢㕦㘲ㅤ㡥ㅥ昲㐸㠱戲扥㡣㉣㑥ち㡦ㄴ㜲㍤㑦㘳㐰㝤㍤て愰戶昳㝡㥥摡㘸㍤ち㡤〱戹摦攴晣㠳戱㌲搱㙤㌴敢づ㌳㤷搹ち戲挱㔸愷っ㔰㑣㜲㉦昹㌰搴昰㐳㘲ち改搷搱摦ㄷ㡥晣敡㜹愶扦ㅤ㔱愴㘰㐴㔳昳㉥㈸ㄸ攵㉥㍥㥤摣㠵㡦摡捥扢昸攴㐶扢ㄸ愴捣㤴㔰慤愱〰愸㤶昰㐷敥㙡ㄵ〵〲㤴㍦攵㍣㌳晣㥡㔶㌱㘸愰㐶㡥㕤㐳愱㍦慢ㄱ㌱㙦敢慣㕤㘸㍣挶㥦挲㈲㌸搰昴捤敢㔱㝣挳扡捥㘸㜷ㄶ㥦昰㙢㔲ㄵ收搴扢扢㥢㉢㌶㐷愹挹戴㈷戰敢㤷㌱て㌷摤昰㌹㜲挶㝤昸ㄵ㘰㌹㤲捣㈴㐸ㅥ㐲㈱〶搴㘰㑣ぢㅡ搱㥦昲㠹㤳戴ㄲ㜹ㅤ㤴ㅥ慤㝣攸㤲捥㠷戶㐱挱㡥㝣搱摢㐲㐲㘲㙦晣㘶戸愳㘲换㜷㜹捦㐱㜹㍣㈶挷ㄳ㈷攲敦挷搴㈸昲〶㜶〸敤㜲戲て〱愹㍣ㄶ㜷晥敥昷ㅡ㡥㘳㌴㈰㠱㘷挲捥㘴㌳搹昹㈳㜱攷㜱㝣㥢㈶晢㘴㐸㔹㑣㉦挴㥤挹㡥戲昳愳㜱攷扦㡥敦慤㜷㡥戹㉦㥣㔹㈳㙢愴㔸晣昲っ㤴昸㑥㝤〰摤㌵㤳㔶㐴慦ㄹ㔶㤳㈲㘵〰扤㉡敤㠸㍥㕣㠹昱昰愵昸っ㙥㜸攱㈲っ㔴㑤昸㍦㡣㌸㠹㥢㕦搳㐶㘰攰㐳昰㔵㠴摣㍤㕤㍥㜱㜰摥㥣昵㔰搱㘳㥥昴㜱戲慣㙣㉢ㄲ㠱㔱㤴ぢ攱扢㐹㘸㈲挵㠰㙥挰㈳づㄵ慡扣㐹搳㥤ち㤵攱愵㥣昲㐸㡣搹捣㈳つ㥡搱㍦っ攴㐰㌹㈰㘷㐱㝦ㄴ㜹ㄸ㡥攲㥤敤捣㈰愵㥥ㄴ㘹㡦戱攱㜱㘶ㅦ㐵㔶㔴㈸攲㐸〷昹㈷㤰つ挴晦扢㡥攱㔵改㌵㔲㤵戵昸㘵㐹㌲搲㍦挶〱ㅦ㐷㤶㠵ㄳ㕢㠹㠸戰愸㝦〲㌵挹㤷㔲㠲挸㤷㝥㡡つ㥦㘶昶ㄹ㘴㐵㡤㡢摤㌲搴戸愷㉥昵昷㘷㌱㔴㈱㈸㌸㠷晥戹愸挰〷㠵㜰愰㕣㔷ㅣ散㤰挲㤴㙡愷愰收ㄵ挲㐶㌶搸㔱挳㘱搹愰㈸㠴㤷㙣愸㐶つ㔴㙡晡㔳挸ㄴ挲㠳㝢搲㍦捦㈷㠲㐱扥昰改愸㈰㕦㐸ㄸ挸攱换㉤㉦㈴㕣㘴挳㔲换ぢ〹㉢搹㘰㈶㕦昸㐵㑥㉡㌷㠶㐲戳摥攲〶㈵扣扦㠴㐲㝦㜶㠰㙢扢ㅦ㍦㜵㑤㈹㥦慦㥣㍦晦慦㠱摣昰扥摣扢摥搹昷捣ぢ扦晣攳㤳扦㜹摦攱扦晣晢搲愵摦晣改挹攷晦晤㤳挵挳㍦㝦敥戹㥦摤昳散昳㝦摣㙤㝥㐵晤摥扦㘶扥昲昰搸㠵㠷ㅦ㌴捦敥㍦晥昰扢ㅦ戸㙦㙣敥㡡㤱㙣戶愷攷㤶愱㕦㕣昳愶挱㐷ㅥ晣㠱昲搳摦㕤敤㈸㜲扢㜸㐱昳㌲戸㙤戹㡣㘷㔱挰㌲戸攲㔷㜵ㄹ摣慥〴搴昹〸㔰㤳愸愰㉥攳〲㘴㐳愹戹愱昷㍦㈷㤵扣愱</t>
  </si>
  <si>
    <t>Decisioneering:7.0.0.0</t>
  </si>
  <si>
    <t>73efd33a-bb44-4153-91d3-d4b3effcd56d</t>
  </si>
  <si>
    <t>CB_Block_7.0.0.0:1</t>
  </si>
  <si>
    <t>㜸〱敤㕣㕢㡣㈴㔵ㄹ敥慡敥敡改敡㤹搹ㄹ㜶㤶换慥〸挳㕤㤹㜵搸㔹㔸㄰㜵㕤攷挲㕥㘰㜶㘷搸㤹㕤㈴㐸㝡㙢扡㑦捤ㄴ摢㔵㌵㔴㔵捦捥㈰〹㠸㈸㡡㡡㑡㠲〴㐴㈱挴㘰㜸昱昲㠲㜸㜹㌱㌱搱ㄸ㑣㝣搰〷ㄳㅦ㤰ㄸ㝤搰㤸㑤㝣昱挱〴扦敦㔴㔵㜷㜵昷㜴捤搰㠰づ㘶捥搲㘷㑥㥤㕢㥤昳摦捦晦㥦㈲愳㘴㌲㤹㌷㤱昸㤷㈹挷挲愵㜳㙢㝥㈰散搱㐹户㕡ㄵ攵挰㜲ㅤ㝦㜴摣昳㡣戵㘹换て戲攸㤰㉦㔹㘸昷戵㤲㙦㍤㈰ち愵ㄵ攱昹攸愴㘵㌲㠵㠲慥愲㥤㤳昰㌷ㄸ㍦攸ㅣ搵㤷㐳㌶㍦㌹㌱戳㜰ㅦ㘶㥤ぢ㕣㑦散ㅤ㍥ㅤ㡥㍤㌸㌶㌶㍡㌶扡晦搶晤㌷㡦敥摢㍢㍣㔹慢〶㌵㑦ㅣ㜴㐴㉤昰㡣敡摥攱搹摡㐲搵㉡摦㈱搶收摤戳挲㌹㈸ㄶ昶摤戸㘰摣昴攱戱㥢づㅣ㌰㙦扤昵挳㝤㜸㜵收挴攴挴慣㈷㑣晦ㅤ㥡㔳攳㤲㙦㥡ㄲ㘵㡢㝢ㄳ挲戳㥣挵搱挹〹晣㤷㔸㍦㥥㙥ㄹ㥤㕢ㄲ㈲攰慢㠵㈷㥣戲昰㜵っ散戵挷㝤扦㘶㉦ㄳ㜸扡㝤ㄸ㕢㉤ㅢ㝥愰搹㤳愲㕡搵敤㜸搶㠲㍤〳搸㔵㡤戵㍥㝢㑥㌸扥ㄵ㔸㉢㔶戰㤶户攷㌱㔱愵摦㍥攵㡢㤳㠶戳㈸㑥ㄸ戶搰散㈳㌵慢㤲ぢ㔳㈶㝢㕤㍣㐵㜲㘱㜲晢愳攳扥㍤戹㘴㜸㜲㐵㍥〱㤳搲昷戰㔷㙥敥㝢㔵攷㜹戹㜴昹〶捥㜹㑤攷㝥㘸㌹㙤㜸昵㥥㈳㥤㝢㐶㥢㙦㕥挱つ㥤晢㈷㘰搴㍣收㠳㥤挷㐸㔰㌶昷㔶㝡㈳晡㤶㄰挵㘶昴㍣戳ㅥ㘶〵㘶㐴愰㕥㘴搶换慣て㤹㤲晢㈷戸㈴㌹㤰㑤㙡挹㔰㑢ぢ㙡愹慣㤶㉡㙡㐹愸㈵㔳㉤㉤慡愵㈵戵㘴愹愵晢搴搲㔹昴㠹㔳愱愷㐷㡤搲捥敦扥晣慡昸散㉦㡦扥晡昸ㄷ捣㍢㕥㍡昰㕣摦づ㜴扡㌳㕡搴㤴㘷㥣〳愹㌵愸㜸晦攸㍥晥摢㤸㉢挰ㄴ收〱昳ㄶ㜳㙣慣㜲㘰㥦㜱愳愱㜱㕢㈹挸㙦㈲㤴㐱昴敤㌳敦戲㥣㡡㝢㑥攲敥搲〹挳ㄷつ挰㡤㐴㙤ㄳ㙥捤愹昸敦㕢扦㜱㉥㌰〲戱愷戵慤㌱㐹摢戰㌹戰㤵昰攵晢㉥㙢ㅤ㜶摡愸搶挴昸慡ㄵ㌶扦扦愵搹㥥昵摣㠵捥慤㠷㍤㜱㝦扤戵㙤㐵攳㄰㙡㉢㜲敥戶㕤㠶㑤攱扡㠶㈷㤷㕣㕦㌸㜲㜹㈳昶慣㔵㍥㉢扣㌹㐱㤱㈸㉡㜲慢ㄷ戲㈹攲晡㤱ㄹ〷ㅢ〵户㔶慥㑣搶㥡户慤〶㘰㘶㔱挱㝡㤷㠵ㄷ慣捤ㅢぢ㔵㜱㔱㔳㤷昰㥤㘸搸摤㔴㝤搸㉤搷晣㐹搷〹㍣户摡摣㌲㕥㔹㌱㈰㘹㉡挷摤㡡挸攵㌲㔲㈸㐰攰㘶戳㡡㤲戹扥㌳㉦㐸㐴㈴㔰㑣㐶扥愴㤹散㐶㑦㘲㜷搸㐵㔵㤰㈶搵慢㌷㤸㡣敢㤵㌲㈶㠵〳ㄳ㝢愲晥攰㑢㍦戰挱戴㜵捣扤扢㥤㔵㜵㈸摡晤㙤㉢挲〹㡥ㅡ㑥愵㉡扣㔴敤愷㜰㐵晡〰㌲敤㍣〴㐲㐷攸㔱搵㈹慢捡㥡㜶捥慡〴㑢昹㈵㘱㉤㉥〵愸㠳㠶㉣ㄴ〸摡戶愴㕦㠰㉡㝤㈷戳㈱㘴挵㘲㈶扦㡢㥤昲㐵愴㡣㐶改㤴挲换㑤㠲㥣攳㥡㜸戹捦㍣㙣㔵〳ㄱち攵〱ㄳㄸ〹戵㥡㐴㕦㍦㐹搴㌳捡愱挲搸㘵㑥㠲㑡つ换〹搶ㅡ㝣摢挶㈵㈱ㄱ㙤换㠲㉤㈷ぢ㈸ち㥡攵㐱ち慦㠱㘸㕡愴㐱㝡攷〴ㄱ㤱つ㔲㌴㍢㘶㙥㈶㌲昶㑦㤱ㄱ攸㥦㈴㐲昶摥搷㔹㐶㤰搸摢㠹㤴㠳㍡昲攳戶㌴㕢捦㤶て愵搹㠵〰㥣㝥ㄱ戳㡢㤹㕤挲㙣㌷㌲攵㉦㤰㜰㤴㜲㈸㌷㈷晤㝤㜸搶㉦㘵昶㝥㘴㤰㑦㍡㘵㑥㈴慡㘸㐳㙤挶㡥㘴扦㝥搸挹搲㈸づ㐵ㄱ㉤攳扡㥤搹㙦㑢㐴㐷㔶攷搶搰戵㌹愹㘳慦敤㑣㥢挹敤㤰㈲㔳扡㈶昷扡㐱搷㈴㈰搸戵㑢扤㜵㌹㠶敡挳捣慥㐰㔶搴慦㘴づ攵㐲㠳㜷㜳ㄶ㍤㑤捡昷㠴㔹ㄴㅡ㐳㕤㉡昸㠸㤰㜹〴㐸ㄱ㜲㙤挷㤷㙤ㅢ㥡收攰㠸昹㥥户愱昷㜶收敦〸改㉤㝡㜳㕢敦搰㕦昴ㄶ慤攸慢挰㕥捡ㅦ㍢敡㤸㙢搰慣㕦换散㍡㘴㉤㍡㠶愷敦户敡㈹㤰㘶戱㥤挰摣㑥㝡㕤愴㤵㍢扦戶㉣愴〶敡㌳攷つ㙦㔱〴昰㘰ㅣ㥢㠲㉤散㝡㥥愸攲㔰㕢㤱ㄵ㍣扦㕣摣㕣改ㅦ昶㕣㥢昵摢㌶戲晦㥥㔰っ戹㥣㥡捤戴搸挸㈹戶㘶挲攷㤴愰ㅣ敡攰ㅢ㍢ぢ㠹挴愰㘶昲攲戸昴昳攵戶㈴改㐲㤲㝣㄰㘰搵慦㐷〶㈹愱晣扥愳㐴搹换㙥ㅦ㤲摤㥡㉤㔶㝡昸㔲㑥㈷㉤㍥挴㌶㌹搲ㅢ㍡㙣㈷攰㍦昰晢敤㌹换慥ぢ㡢㕥㝢㔶㜸㘵昸ㄶ慣慡㈸㠶㙥㔹㡡㥡㙤㔹昱ㅥ㤱ㄵ搹㙣摢㜹㍡挵扦㈶改愴㐵㑡愴㜲㝢㙡㘳捡㔹扣㐱㔴㜴㐳㔲愸愴戸㠶敡ㄲ㠸㤴挷扥摢㈲愶ぢㄱ㜳〳〰愷敦㘳㌶挶㙣㍦㌲敤㌷㤰㌴㥢〵㍣挳㘱㍤㉢㜴㘹㤷㑡㤹〲搱㈰㕤㠴慦㜵ㄴ㔶〷昸㥡㥢㤹摤㠲慣挵晣愱〳㌲㠵㄰㈵捡ㄳ㠴㈸挳ㄸ收㘹㑢㥣㈳つ散㌰ㄱ㔸㥡慣昹㠱㙢㌳戲搴㙦㑥戹㈷摣㘰捡昲㤷ㄱ㠹ㅡ㌲愳挲㕤㑢挲〱㜵㜹戰㝤㕡敡摣攵㘵㔱搱捤㌹户〶搱㜶㙣㙡㉢ㅣ捣〱づ搸㤲昲㙣慥㉡㐸摤㥤㡦㌱㠵〲㐸㑢㝦㉢扤戱㥢昲㝥昳搰㌷搰㠰攸扣ㄵ㔴㐵慦ㄹ㌲ㅤ换〵ㄳ㔰㐴攴愰搲㘳捥㉦㜹㐲㑣昵㥢㐷㍣慢㔲戵ㅣ㐱㘴挰挶㘴戰㙥㕡㉣㈲㑡㌰敢㌲〶攸㍡晤收扣㘷㌸晥戲挱㠰攲摡捥愶㈷ㄹㄶ搱捣〹换昱昱ㅡ㠹㐵㤶〷捣戹㈵昷ㅣ㈲戶㌵摢㌹㘲㉣晢㕢〲㉢㈴晡㌰㐹搴㈸慡愲慡㑡㐱㉤㜴㡢ㅦㅥ挸㌳ㄹ昲㕥㡥㤹挴㔵㐶愳捦㍣㐵㝢搳慥㡦㘲㌴戴搳戹愶㍥㐴㡦敡㤵搹㔴㈹㑣㑥搵㙦攵㤸㡦㈰扢晤挸愹㘳㡤挸摣摢㡡㔹㙢昴昲愷挸㜸㐹ㄶ昵㐰〸㝤㜴㍢㐲㔲㘱ㅤ㈹〷ㅣ〸㡣昳愹㤵晣㡡愶散㐳敡摢搱㈸ㅥ㐶㈴愹捦㥣㌶ㄶ㐴ㄵ昱㘸摢〸㜶㠴て㌴㘳㙤愳敡㐷㙤㤳慥㙤ㅢ㈴㉤㤲攵㕣搹㈰〵㡦搷〲昷戸攵攸㈶㌲㐹㝦㔱㤵戱㡡㉡㘳㔵㔶昵㤹㈷ㄹㅡ㤴㘵捥攵㉥ㅡ㥥ㄵ㉣搹㔶戹挰〷㠶敦戶〴㑤㠲挹㈹㜹攳ㄴ换㡣攱ㄶ㙢晥ㄴ㑣㌶㝦ㄴ攸ㅥ㠵ㅣ㈵攸㠸㝥㔰慥慡攴昱㑦改搲戱〴〱㈳㍤愵晡挷㌰㥢㈶㙦㐷㐰攴挸㜴㍥扥㠳㜱晥㈱搴㠴㐲㠸㔸㑦㈱ㄱ㜸〵ㄳ㐲㥥㉥敥扣㜹捡戱〲㘰㡦ㄸ㍢㙣〵㔳㍥㔰㡥っ㐵㜹扣摤㈳戱㥡ㄸ㌴㔲搷ち㤷户㌷㌵愹㠹换摡摢㤳㝡攳敡㜵㥡㐳㡤㤲㔰㈴ㅢ㜵㤲㥡㘵㥤㌵㙥㈵㔵愳㐸挵ㅤ㙢ㅢ㈵捤㙤摡㠰㍢愵挸摢㔰㑣㤲㘶㌲晡挷㈵愱㈰搰ㅢ改㈸晡散搳挹㈳ㄱ戱愱つ㔰愴㥥ち敢晡愳㤰攰㌱㕣㍢愹㠸㘲昴〴晥摥ㄱㄵ㘷㙡㐱㔳㡢戱㍡ㄴ戵㡣㔷慢㌳づ慣㠴戲攱㔵戶〸㑢㘳㙦愱㠶㤱摣搹慤昶て挱㥢㘰挴㠸つㄹㄶ㐹昱〳㠳つ挱㕣㠹㠸㉡慤戳㝥㠲扡㕥㕤攰搳㜱㘱㌸ㄲ〳㜳㐱㘵㑡慣㐸㌳慣㘱挹て挹〱昵搳愲㤴愳扡㌹扥攰㐳愵〷㤴攳㔱㐹㌲戸㙥㥥愴㕢ち㤷ㄸ㈰㜶愳搲㙣㌹㐰㘸户㍥〱㑦〶㕢〷㍢㠰㐸ㄸ㍡愱㜵㐶〹㥡㑦㈱摣收㑤㤰㜷扡挴㈸〴愹㈹搳㍦づ㈹捦㍥挳昴昲愱㑣㕣㠸㤸㠸攱慥ㄴ敢〱挸㑤㐶㈶挹㐵㐳㜱挰㍣㤴㙣㔲㘸昵挵㜵㌴㌱晡㘹昲㜹〱㙥昱㌰㤶㌵㐰戶愹攲㥥㕢㘰㐱㥢㔶搷㜶㤸挷㥣㜲戵㔶ㄱ㔲ㄵ挷戲㕡㙡攴㉤㠱㉦㜹〵㌰攴愶ㄴ戸㐴㐰㌹㠶愳ㄴ户㑣㈴㜵㙦㜷敢㠷㌰㕣ち㌹捣ㄱ慡㍥〶㈰㔳摣㜲㌲㈰搶㜶㑦㠱昶攱捥挶〵〶㜹㜹づ㈲慤慤㡡戲㙣ㅡ昷昱敡㔱㘴挹㙤㠹㙥搳敥戴㑢㥢㍤㔱㜵搴ち慢戶〴㡥戰捦㔰攰攵昳㌰㐶扡攴づ㑥㤲㌹ㅦ㐵㜷捦㍦㈴ㅦ㌳攷㠱ち㠹〱㠵㌱㕥㥥㠲㌲㠰㉡ㄸ㠹〶户摡戰扡ㄵ㐶㝦㘹㜹敢攳挸ㄴ㠶㠱㘹搰愲㘷㘸攰㑣愲扣戱㠱㜳㌹㝡愵㐴㐸㤳挱㔴挶㈸㠷攰戰〷搲挰㑤㍣㐸捦扢㔰㐲挱㉥㜹㌱㉣扥㥢㌸㘲攳〸攴㝡ㄷ戵㔴捥ㅡ〱慥扦㌸扢㕢慡挷㉢ㄵ㥡扢昰捦㙤〹慣攲敡㐶㘸㡥敥㙡戹㤴㈵昷㐴晢敥慡㤶㠶攸戲攰晥愹搱愳㐶㔰㕥㥡ぢ搶挲㡢㕢摤㤲㠴昶㌳昸㈳搶㝤㍢㙤收㥣挳㡢愸㉢㠴㝤昱慣攳㥥㜳攴扡㌴㥦户晥㐰㈱戸㐲搹挳㐵ㄶ㌳㙦攲㥦㑣㙡㐶晢㈹㘶摣捣戲㌹㐱挳㐱挲㜹㘴ち愵挱㌰捡㈹㜴〲摢扤㝥㙢㠰㜴戲慢㠵㑥愴㈰搸㈶ㄴ㘷昱ㅤ㈳ㄴ攵㈷㐰㉢㠹㈵㍣㤲〳收㉦㠱昵㤵ㅦ愳㠶〸挷㜳㈴㐶戴㉢㔰㑡㐱㥤ㄴ攴搱ㄵて㕥〸昹晦挱㔲捣捤敢戲搳㝦㠱㤹㤵㔷㕢㔱㜴ㄹ㔱昴愳㌶ㄴ㈹扣〶㈲昹昷昶愸挰〷㡤攱搹户ㄴ〸攷㥥戶て愰敦晡㠵摦晦攱〱㜴ㅡㄸ㘶㤲㌶ㅡ㐲㙤搷愰㕣㌷ㄱ戲㙤㈶〲㠳昷搲㐴㌸捥㌱㡣攲㠷㈶㐲攴〳㤹㐱挵挶㈶〲㘳㝢㈹㠶㘰㈲搴㥡㜰㙢昰〴㜶㤱㑤晦搸㔱㕣扣ㄵ㍥攲昹㔰㕡晥㈴㍣㔲ㄷ户㔷捦ㅡ㥥㘱敦㤶昵㐷㍣〱㘵收捤攳㈶户ㅣ挲ㄱ㝢搶㙤㤱㠳搶昱㔵挴㕥昶㙤㝦捡收敥慦〳㔳㘱ち摤昷㑡㐱挹扦つ㑦㠹挲㜳㐳收搳扢扥㜷攴㑦て㍣㝡㠸户搵㈲㕡搵慥㐷戹㥢㤰㍤敤〹〴㜵ㄳㄷ㐵㉥攴㠷㌹挷昱㠹㤲戵㕣ㄵㄳ㠶㈷慤㈰㕦户攳㘲㐸㜸〹挲っ㠹㙦㉢㤸㤸戸昷㄰㥡㤸愳㉤敥㑥昹㘱㤳㜴ㄱ㡥㈶ㄶ㉥㝤㝡㜱搸㔰改愸挸扡戴㌶戵ㅦ㐰ㄵ扤挵㠵㌴㕢㠹㍣㜵㌲㈹捡昷㕢㜵摤〱敡扡昰㈰挳戰㝦㉣愵㄰㝦㈰㠵㈴て㌲扣㄰㈰愵搴㐹ㄴ戴ㅢ㤰愵㐴搶㕡㐳扣昴〷㙣ぢ〱㔱扦昴搷攵㐷㉣㠰㈲戰ㄸ晢攲扢㍤搱搲ㄶ㡤㔵ㄳ㐳戵搲愶㤹㐳㐱ㅥ㕥㔸㌱ㄶ搷捥愳㄰㈷㙤㍦㑡㥢㜶㐷昱㈵晤㜶ㄸ㜸ぢㄹ㕢戳改㙢㉢摡户㌹㌵摣晣㠰㥥挹㑢㠵攱散㘴㌵づ愴㌲㐶ㄷ㜶㉤㠶㔵捣〷挲㘲㝤㔰㙦搴〴㥤攵散挶愹ㄴ挱㍦㝥㈹挴昶㤱挶搴ㄷ戶戶㔰挷㌹㍤搸㈰㝦戰扦㉥㑢㘱㙣扣㤵ㅣ〳〹扢愹㕥㠵昰㝡昸㈹っ攱愶㌳㡡摥㈸捡㘷攵〰晥挴㥣㤵㔵摢昴㍦愳搷㤲戳㑥㜳㌴挳搸㑤晡晦㤳愸搸㔰晦㉢㡣扤㐹㐴摥ㅤㄵ愴㜱捡昸挹㠶㈱ㅢ㐲〴㥥㙤〴㙦攴挱㔸㤷㐵㠶扣挳搲ㅣ㍥㕥つ㥢愵〴㠷摦㉢搷㝡㌵愲㍥㤶戶㙤㙦㐷〱挸搸㤰昶ㄲ㐴㔰挷昱捤㜲㉢㍥摤收敦挱挰㕤挷慤戲攷晡慥ㄹっ捦㈱攸㍢捣㙦捦㑣搸㍣攳捡㜷㕡㠵摡㔵㠰㐴摦扤ㄸ㜳㘲〶〲晢㠴〸摥愹㔸㈴㈳ぢ㥢㡢㘴昰㍢愴挱㐴㜸㠹摡挱扦挰扣戳㘶㔴昱改敡っ㝣㥤〱慢戶㠴戲ぢ㍤捥慤㌷㌴〸㍡摣搱扡〳晥㈰㔱ㅤ㐵㜰㑣㙥攱㥥㝢〹搷㔶ㄸ㌴昷㡤昶收戳㘷㜷㍥户愲昶㈲㜰扡戹户㌴㤳っ摦挹㉦㤲㡢㝡㠹㌹㉥敤ㅦ挲摦捤㍢㘸㌹摢㄰攸㍣晡愰㥢㡥戰㤱㉡摣㘷㥢㠸㝥㥦挱㔰㘵㥣ㄹ㝥扡ㄱㄵ昸愰搰换㐷㔶㔴扥㡤㙤㤱〱㔰捥攴换挸㍡㔳昵㜳敢㔱昵攰敤ㄸ㐳㝥搵〵戲晥慣挲愳〶愹戲愸㍣㡢晥㠴㕡戸晢㐵搶攱攸㈱㡦ㄴ㈸敢㑢挸攲愴昰㐸㈱搷昳㌴〶搴搷㜳ㅦ㙡㍢慦攷愹昵搶愳搰ㄸ㤰晢㑤捥㍦ㄸ㉢ㄳ摤㐶戳敥㌰㜳㤹㉤㈳ㅢ㡣㜵捡〰挵㈴昷㤲て㐳つ㍦㈶愶㤰㝥ㅢ晤㝤晤搰㙦㕥㘳晡晢㈱㐵ち㐶㌴㌵敦㠲㠲㔱敥攲㠹攴㉥㝣搴㜶摥挵㤷搷摢挵㈰㘵愶㠴㙡つ〵㐰戵㠴㍦㜲㔷㉢㈸㄰愰晣㈹㘷㤸攱搷戴㡡㐱〳㌵㜲散㉡ち晤㔹㡤㠸昹㘸㘷敤㐲攳㌱晥ㄴㄶ挱㠱愶㙦㕥㙦挳㌷慣㙢㡣㜶㘷昱〹扦㈶㔵㘱㑥晤㐸㜷㜳挵收㈸㌵㤹昶ㄸ㜶晤㌶收攱愶ㅢ㍥㐷捥戸〷扦〲㉣㐷㤲㤹〴挹〳㈸挴㠰ㅡ㡣㘹㐱㈳晡㔳㍥㜱㤲㔶㈲慦㠳搲愳㤵て㕤搲昹搰㌶㈸搸㤱㉦㝡㑢㐸㐸散㡤摦っ㜷㔴㙣昹㉥敦㌹㈸㥦㡢挹昱攸搱昸晢㌱㌵㡡扣㠱ㅤ㐲扢㥣散㐳㐰㉡㡦挶㥤㝦昸㑡挳㜱㡣〶㈴昰㑣搸㤹㙣㈶㍢㝦㌶敥扣ㅦ摦愶挹㍥ㄹ㔲ㄶ搳敢㜱㘷戲愳散晣㐸摣昹㙦晢㜷搷㍢挷摣ㄷ捥慣㤱㌵㔲㉣㝥㜹〶㑡㝣愷㍥㠰敥㥡㐹㉢愲搷っ慢㐹㤱㌲㠰㕥㤵㜶㐴ㅦ慥挴㜸昸㔲㝣ㅡ㌷扣㜰ㄱ〶慡㈶晣ㅦ㐶ㅣ挳捤慦㈹㈳㌰昰㈱昸ち㐲敥㥥㉥㥦㌸㌸㙦捥㜸愸攸㌱㡦昹㌸㔹㔶戶ㄴ㠹挰㈸捡㠵昰摤㈰㌴㤱㘲㐰㌷攰ㄱ㠷ち㔵摥愴改㑥㠵捡昰㔲㑥㜹㌸挶㙣收攱〶捤攸㥦〱㜲愰ㅣ㤰戳愰㍦㠲㍣っ㐷昱捥㜶㘶㤰㔲㑦㡡戴㐷搹昰㌹㘶㥦㐷㔶㔴㈸攲㐸〷昹挷㤰つ挴晦扢㡥攱ㄵ改㌵㔲㤵搵昸㘵㐹㌲搲扦挸〱㡦㈳换挲㠹慤㐴㐴㔸搴扦㠴㥡攴㑢㈹㐱攴㑢扦挲㠶㈷㤸㝤ㄵ㔹㔱攳㘲㌷つ㌵敥愹㑢晤晤㌵っ㔵〸ち捥愱㝦㍤㉡昰㐱㈱ㅣ㈸搷ㄵ〷㍢愴㌰愵摡㈹愸㜹㠵戰㤱つ㜶搴㜰㔰㌶㈸ち攱㈵ㅢ慡㔱〳㤵㥡晥ㄴ㌲㠵昰攰㥥昴㙦昰㠹㘰㤰㉦㝣㍡㉡挸ㄷㄲ〶㜲昸㔲换ぢ〹ㄷ搹戰搸昲㐲挲㑡㌶㤸挹ㄷ㝥㤳㤳捡㡤愱搰慣户戸㐱〹敦㙦愱搰㥦ㅤ攰摡敥挲㑦㕤㔵捡㘷㉡㘷捥晣㙢㈰㌷扣㈷昷挹㑦昴㍤昳晡慦摦㜸昲㜷㥦㍡昸搷㝦㍦昷摣敦晥晣攴㙢晦晥搹挲挱㕦扥昸攲㉦㙥㝦晥戵㌷㜶㥡㉦愸慦晣㙢晡㠵〷挷捥㍥㜸扦㜹敡晡㈳て摥㝤摦㥤㘳戳ㄷ㡣㘴戳㍤㍤搷つ晤敡㤲てっ㍥㝣晦慢捡捦晦㜰戱愳挸敤攲〵捤换攰戶攵㌲㥥㐷〱换攰㡡摦搵㘵㜰扢ㄲ㔰㘷㈲㐰㑤愰㠲扡㡣ぢ㤰つ愵收㠶摥晦〰敢晦扤㠴</t>
  </si>
  <si>
    <t>㜸〱捤㔸捤㙦ㅢ㐵ㄴ昷慥扤敢㕤摢㘹㑣扦扦㙢㑡㈹㉤㘹摤㌸㘹攸〷慡摡搸捥㤷㘸㤳戴㜶㤳ㄳ㕡慤扤戳昱㌶晢㘱㘶搶㑥㕣㠴㔴㈴㙥㥣㝡㐲㥣㤰㝡㠷㑢㙦昰ㅦ㜰攰㐳〵㑥〵愹〸㈱㈱㠱捡㠹ㄳ㕦敦捤摡㠹扦㐲摢㈸㐸㥤挴攳㤹㜹昳摥捣扣㜹敦昷摥㌸㈴㠴㐲愱㝦愰攰㌷㤶〸㌶づㄶㅡ捣㈷㑥㍡攷搹㌶㈹晢㤶攷戲昴㌸愵㝡攳慡挵晣㌰㑣㤰㌵ぢ攸㑣搲㤸㜵㥢㈸㕡㥤㔰〶㤳愴㔰㐸㔱㔴ㄱ攸㈸〴㍦挹㔶㐷㐵慥㐴〴慡㘲㉥㍢㔷扡〵㔲ぢ扥㐷挹愹搴㐲挰㝢㈹㤳㐹㘷搲㈳ㄷ㐶㕥㑢て㥦㑡攵㙡戶㕦愳攴㤲㑢㙡㍥搵敤㔳愹昹㕡挹戶捡㙦㤰㐶搱㕢㈶敥㈵㔲ㅡㅥ㉤改㘷捦㘷捥㡥㡤㤹ㄷ㉥㥣㑦挰搲愱昹㕣㜶㥡搸㔵㤰户㔵㔲㘵㤰㍡㥢换捥㔳㘲㙥㤵㑣〹ㄵ㤱挹㤳戲㠵ㅡ㈳㠴㕡敥㔲㍡㤷㠵晦㌶慤㐰敦㕣㝡慥㔰㈰㉥戳㝣慢㙥昹つ㍣㥦敡捣㤵㑢ぢ扡㕤㈳戲挳户愴㌸ぢ㍡㥤搵ㅤ㌲攰摣㘴攴㠶敥㉥ㄱ散㐹捥㔴捤㌲㈲㜰㤳攱㤳晤ㄶ㙡㉡㈹㍤㤷换收㉡㍡昵戹㐸㕣攰㑣扦搹㝣愵㜴摢㔶㌸てㅦ㐵昵〸昱愶慤昰㌵㜱㤷㔱慣ㄴ愸㘴ㄵ慡ㅤ㙤㥣㈹捥㥡捡〸㤱㍦挰攲摡ㄹ攳㌰㔳搴㜴㔱㉢㠹㕡㔹搴っ㔱㈳愲㘶㡡摡㤲愸㔵㐴捤ㄲ戵㕢愲戶っ㜳㕡㐵㠹㐶挵㘶昹晤晣㑦㍦摣㝢㔸㤸扤昳㑥昶攳扦敦愷摥㑦愰慣㔹㌸㕢㝡㤶昸㕢㘴〸ㄲ㥥改改㜵㤹㠰搹㤲ㄳ㕣㐵㥥戰戲㡡昷㌴攳ㅡ㘴㔵㠶ㄶ摣㕦挲挹㜹慥㑦㔶晤扣敥敢㔱㘷㕥愷挴昵㔵㤸㌴挴戹㠲ㄶ㜲づ昰戱ㄶ㜷慣搹〳〹㐹摥㙣㤳ㄲ攷〳㠱㈴〱㕣㉦ㅣ〹㙡㐵敥攷捣搳㍡慢昸㝡挹㈶挷扡慥ㅣ昵〶㔶㜶搳户㙣㤶〶㤱㔳搴慢㔵㔱愳㕢㈵㠷ㅢ㌲ㅡ㠶㍣〰ㄵ㠷ㅥ晣㠶〵慥愸摢攰㉢愶㈲㔱㐵㈲挲ㄲ㝣㐱㘹搱ㄲ摢愱〳㕢捣㝢㡥㙥戹㕢㜴戹㠹ㅤ㈰昴㝡搳㡡昳㔴㕦〱㡦㕣ㄷ㍤㤲ㅥ挶扦㈷㐳ㄲ㈰㤲㌹㘶㥥㌳㌳ㄹ㘳㙣㔸ㅦ搵㈵㜴㠱㘷昵愸㥤挰㤳㜰ㄶ㉤搷昰㔶戸㡢㙤㜷挰㝦戸摢ㄴㅢ㔵挲㠷ㄲ㘶㔱愷㑢〴摣㤶捥攴㜷㥡㌹㡦㔲㘲敢㍥㌱昸〰㈲昴㥥捥㐱㌶㐹㍤〷挷て㘶㜵㐶搶摤㜷挸っㄶ捡㝡㌵搷㘰〷晡ㄳぢ㍥㠸摥摦㑤㕢ㄷ搲挳㔶〰㐸㈳㡣敦昴㜰㌷ㅢ㌷晥昱㔵㉢㈰ㅦ敡㈲〳愸㜹愵㡤愹㤳㤴扣戵㐶敤搹搱㌸㠴愹㍡㐱㝡捦㈹〳㔲戰㉦㠰㈰㡦ㄱ㤷㙦㙦挸㤹户捡换㠴ㄶ〸〶㌹㘲昰愳敥㐲ㄲ〱㝦㉣ㄳ㌶㌴㠷慡〷㔴㌵㡥戶㡦㥡ㄳ慢㍥〱㙦㌶㘰扦㄰㙤晣㐶ㄱ㍤㘹㜷挷㤴㘰㑤㈰散敢ㄸ㥥昴捡㌵㠶㕥㑢㍤扢㤳㌲㙥搴㜵㔸搳戸收ㄹ㈴ㄲㄱ挳愱㐸㈸㠲〵挲㘸㌸っ慥㍣摣攵愸㍣㘴愰㙣搶㡥捤㙤㤶㠳攰㍣晡㔴㑣㥤收㠵㝣晤㈰㘳㉤晥ぢ㝢㍢㝤㈵㝤〳戴〷㕡戲〹㍡㤲搸㡤㈸㙤ㅢ㕤户ㅡ㕣愴㉦㥥〶㈷㙡搳ㄹ摡㉤捥㍥戱昱㔱戸搸㌵换昸㝦㈷㡢攲㡥收改㈷敡㠰搹搳扡㙢搸㠴晥户扥㜰㐷㉡㝡戶扡ぢ慢摤㔰挵㐲搲㉦㠰㙥ㅢ㙡ㄲㄳ㈵㘱㔵㘸㐸㉢㤶攱㔷攴ち戱㤶㉡㍥㡣㐱㝥愵㈸愸㘶㉣㉦挱攷㜳㠰晡㥦㌱搳㔲昷㘲戵て慡㔸㉣ㄶ攰愷ㅣ㔳て昰㝥㈸㠲挸摡㙦㤳㙢㜱〰〳㕣散慡愷ㅢ㤳㝡ㄹ昲戲㘸㌳㉢㔳㜲㥥㔳㠵攸㐴㤳㌸㌳〷戶〹㌶㕦户っ㐲ㄵㅣ㈸㐰昶ㄷ㠱愴㡣挹摣戳ㄹ㠴㥤㜰㐸㤲攲㑡扦戵㘶㕡戲㡥㌵㌵搸㥥㕤捥昴挸晦昵晡昹换㤸㍤挶㘲ㄸ㝥搴㠳㔸ㅤ㠲㑡㐲㑤㍥戳㌷っ〲搳㙥愷㔰昱㔶愶㐱㤵㠴〵㐹て换㔱换摦搳㍢っ㘱㔴㜷昶昱昱㈹㑡〰〰㘹ㄱ㜰㠰㥦ㄱ㌹昶昷愵㜰愶晤摣ㄸ摢摣㜰挸㕣戰挸ち㠲昷㤱㕥ㄲ㘴㙤戹ㅡ昳㍤ㅥ昵て昷搲昳摥慣攷攷㉤㔶戵昵挶戱㍥攴㠰戲㔸㈱㉥㘰ㄷ〵〸㝢搲㈴慦㕡㈵㐶㥦㍤ㄶ扣ㅡ㉤㤳㤹晣昳㠰㝥㜰㔳㐱ㄱ㌸昰〹㡡㈰㡢〲㤴捤㌹㥥㠰㉥ㄱ㝡㝢攷㈷㔳㡦㙥扦㜷㔹〶㌸ㄵ挰㐱挰㐵㈴㜴挶捤〰㈴收㈷〳ㅤ㘱㜹ㄷ愶摦搷攰挹㘲㔵㙤㤲搵㈹ㄸ戶㐷㤹敡戴㥡㠱攱戵㈵挲㠱户㍣て捡㠶㈸ㄳ挴㤷昴挶昸摡戶㜱㙥㠳㘸捣㠸㘹挲捥慥㐰挰捦㡤攸戴挹扢㤲㝥〴㑣㝣挶㡤㈰昶㐵敢㤸㔴㙢ㅡ㈴愹搰挳㈲㐸㡦㐰㔴摦晤㈱戴㐶㕣㝣㈶㜱慥搸戲敢慤戸㝣攷ㄲ挳㕣㠷㠳㘹㌴㡡挷㠸愱㈸㉣㘳㉤戳〹㐹㠸摥㐳晤㜴ㄵ攴愴㙢敦戸ㄹ〳挲㐳昳攱㤶挰㠷㕢㤱ㄲ晥㍡㔳㜸〷㔴㌸攰㉣㝡㜴戹攴㜹换昸㔲搸挶㝢慣㐲㠸㡦㉦愹戸ㄳ㍣〷戱つ戶ㅦづ㜷扣㤶㥡㝡㐷㈲㘶挴㍣㕢㤶㕦㠴㔶㜸㤲㤶㜹㑦昸ㅥ捥㡦慦慣㡢てㅥ戳晣㘷㠵昱扢て扥戹晦昸捦㙦ㅤ攱㘱㤳㜰㌶㜴敢㜸㜲昰挰搵㜷晤攵㐳扦摤昹敥㥥㠴〱攴愹㠲㜷ㄲ㈶づ㥡㙢搸㔵戴㝣㥢挴捤挰㌴戰慤㤸㠰㐶㤰㔸ㄹ㔱戳㔸㠱㔳攷〷捣㈹㙡ㄹ戶攵ㄲ㌴ㅤ㐸㔹昱搵㜹㤵㉣㐱ㄲ㌵敦攱ぢ搷㜳〷捣㈲搵㕤㠶戱挶㉤㌷戶㜷昴戸户㐸㘶搶㜲ㄹ㉣挳昱ㄲ摢㠳㈶挲㌹摣㕣捤㜱愷昴㉡㝢ㅥ摣㠹晦攸〱敡㠱ㄲ㠰㤷㈸㠸愲愰㠸捡㈶㍤㈲㈴扦っ愲㤲㙤ㅥ㜸㌱㌵㜱攳〶愴㔹㈲〷㌶㜱〴㤷ち昰っ㠱敥改㜳㉡㌴昳〴晦ㄹ愱㤹散㠶晢挵散戵愴㡦攷㌰挷㠱㐷挰㤴㠲晢挸㉢捤〶㜶㤲ㄸ㥥㌱㕡换㈷愰㝡㈱㤷搵〲昳㙤㜹㠱㝣ㄲ㠶户挱㜰㕢㘶㤷挴㘸㡥㍣敡慢㔸攱㜳㐹攰㉢㘰敦ㄴ㔴慤㤲挴㤵搰㙤搵搳㔰つ㠴〵㥣㡦㝥㈸愷戱㍦㙥摢愹㤶㈷㌱ㄵ㠷攴㌳㔰愵慥㐱慥㕤搲㔳㌷㘹㐹㜷㔳㡢ㄸ挴㔳㤹㤱搳挳㘷㑦㘷㐶搳慢㌶㕢ㄵ扥㙡㝡挲捡改慦戳て敡攷挶㍦㥡㌸㝡昷愲晦㠱㉣㝣搹㈴㜴晦戴㤰㙣敤㑡挲㡤扣摥て〵㝡昲搷愱敥挷挲〴㈴晦つ㍣㜶ㄸㄲ㈷㠹摢㜶㐴扣戸㌹㔹㉤㈴挶摢㤱扥㐰㙦摦扣ㅣ扣挶㑥㈰㍤〲㈳敡㈸㡡挶慡ㅢ㑣㌱昷㥢挴㜳㜴攵愸昱㌸㐲㘷昱挳㑦慦晣㌵晡收㜸晣㕦晡ㄷ㜵㐰</t>
  </si>
  <si>
    <t>㜸〱敤㕢㝤㜰ㅤ搵㜵㝦昷改敤敡摤愷慦㠷㘵挰㝣ㄹㄹ捣㐷㤰㔱㈵ㅢ〷ㅢ愲〸㔹戲㡤㠲晣㈵搹㌸㌴㘵挴敡扤㕤敢攱昷㘱㜶昷搹ㄲ愱〵㍡㤰づ挳昴㈳昴㤳㤴〴挲攴㡦㌶㥤㈹㥤㠱ㄲ㥡愶㙤㌲㘵㈶つ〳愵㘹㐸㐹愶㙤〶㔲愶㥤㠴〴㥣㝥㤲㤴挴晤晤捥敥扥㙦挹戲㜰愶晡㈳ㄷ扦愳㝢捦戹㝢昷摥㜳捥㍤昷㥣㜳㤷㤸㡡挵㘲愷㔰昸㤷㈵挱捡挵搳ぢ㥥㙦ㄷ〶挶㑡昹扣㥤昱㜳愵愲㌷㌰敡扡搶挲㘴捥昳摢搰挱㥣挹㠱敥ㄹ㌳㕥敥㙥㍢㌹㜳摣㜶㍤㜴㌲㘲戱㘴㔲挷㐱㘷ㅦ晥搲㔱㐳戳愵ㄳ〴攸ㄵ敢㌴〱づ㡥敤搸㌷㝢㈷挶㥦昶㑢慥扤愹敦搶㘰㤴攱愱愱㠱愱㠱捤摢㌷扦㝦㘰㜰㔳摦㔸㌹敦㤷㕤㝢戸㘸㤷㝤搷捡㙦敡摢㕦㥥捤攷㌲户搸ぢ〷㑢㐷敤攲戰㍤㍢戸㘵搶扡㙥摢搰㜵㕢户㍡摢户㙦敢㙣挷挸㝢挷㜶散㜷㙤挷㍢㕢㘳㈶㌹收扥戱ㅤ〳㝢㙤晦㙣㡤愹㌱㈶㠶ㅣ㉦ㄵ慣㕣昱㉣つ㙡㤰换㕢挷敤㑣㡥攲戰㙤㌷㔷㍣㌲㠰㘹搷㌱ㅡ慤敢〷㐶㍤慦㕣㌸㐶挹㡥搹昹晣㤴敤㜰㠹扡㌰敥昹晢㉤户攰㜵ㄶ挸㍦摢戵㡢ㄹ摢敢㉥散㥣捦搸昹戰愳㤷㉣摣㙡戹㝢慤㠲㥤㘰愵愷㄰挸㜰㈲㙢ㄷ晤㥣扦搰㔵㌸攴搹㔳㔶昱㠸捤㉥㐶㘱㜷㌹㤷㔵㠹〴晥挵摡慥㙡㌵㌳ㄱㄴ收㔳ㄸ㥢戳㕣㕦㕡ㄴ攱㔰慢扥㌵敡㈲慢愸㥢ㄷ㔵慡慦攱㈹捡㙣㍡㔷戸挵㜶㡢㜶㥥㉦攱㌲晢ㅢ㍡〹㠳〲㌹㔴㌸ㄵ㉤㠷㔲㔲ㅤ攱㜶攰㕡昸ㄶ㌳〵㜰昵㐱㌷㠷㘵㤶昳㤶扢㘹㑦慥㌸㍣㌸戰㝤敢愶挹摣㔱㍢㥦戳㍤㝦㜸㘸搳ㅥ㙢㝥㜸㘸㘰昰㝡摤㠱摥扡㤳捦㜵〱㥣户挷捥收㌲㔶扥㙦愲攸攴㉤㑡愰㙦捡昲㙤摤捤㕥㍤〰㉡㜱ㄲ晢戱昶㥤ㅣ㈰㍥㘳挵㘷㘶攳㌳㤹昸㑣㌶㍥㘳挷㘷㥣昸捣㤱昸捣㕣㝣㈶ㄷ㥦戹㌳㍥㜳ㄴ㝤愲㤲㙣㙦㡦㠷攵愱㠷晦㙢搳㠳㉦ㅤㅡ㝤敡昲晢晢㌳㉦晦挷㔷ㄴ户㈰戵挴㍣〷攰攲扤㈵户㠰㑤戵挷戶戸㠰愱慤㥢愶晤散戸㝤ㅣ昵挱㈱扤〶㍤㜴㉦晢慥〵戸㘰捡捥㤶挵ㄶ昴攵㡡㝤攳㌹捦戶㍣㍢㤸晡戹散㜸ㅥ㠰㔲摦挱搴㌹晤㠷て㡦昶慥摢㌵㌷昱昴愷搶㍣㌴戸攱㠵㝦㌵戸敢户戴㘲㝣愳㑣㜷挱ㄶ㘴㉣捦て搵㡤扡㜰㜶戵昱昴捡戸换捤晣昴㤵ㄱ㉦㌹㉢捡愸搷㤱晢ㄷ〰㤸ㄷ〲戴敤㥣㥡搲ㄷㄱ㜵㌱㠰㔲晦ㄲち攴扡搸㥤㔷愶㝢㉥㥡扣摦㍦㝡挹昷敦晢㠷㈷㍢搷㠳㝣㈰㔴散㜱搷㍡〱㔳㔱戵㐲㥢〷愰〱换㌱扦戰扥捥㔶攷㝡㘷㘸㈸扢㜵搰摡㘲ㄹ搴搵攵敥昳㌴晡㜶㍡㠷㜳挵㙣改㠴㙣晣㡢㜷㐰愷慡慣敦て㘹㍢㑡攵㘲搶扢愸㌵㜱摡挷敥戹戰㤱㔶ㅤ愴改戱㘹㤸㐵摢㤳昷慤㙦㝣散㔶㉢㕦戶㐷攷㜳〱昹㤲〶㌲㡣㘲㘹㜶㜱敡㉥搷扥慢㐲㙤㥡搱㈸昶捥㜱ㄹ扢㘹㤵〱㈹㤸㔷摦搸㕣挹戳㡢㌲扤晥挲晥㕣收愸敤㑥摢㍣㠵敤慣㉣昵㕣㤲㐲换摣扦慦㠸㠵挲搶㘶㉦慢挵㍡㍢攷㝤扢㤸戵戳㤸敦㌱摢昵ㄷづ㕡戳㜹晢扣扡㉥挱㍢㐱戸愰づ扤慢㤴㈹㝢㘳愵愲敦㤶昲昵㤴搱散㜱ぢ愷㐱㜶㑦㈹㙢挳㤸㈷㔸㘲㉡搶搶愶㔴散㥡㔶ㅢ㥢攳㝡〳㈲㠸ㅡㄱ㜳㍦慦慢㔷扢㠱㈹慣づ慢挸摢搴挹昸挶搳っ㈶攳㜲㤸昷㉤摥戱㘶㑤㜴㔹搸晢敡挵㝢换ㅣ㉢㤲晢改㜶㡥挷㝢挳搵敦㍣㡥ㄳ昳㘶慢㤸捤摢敥㤲づ㤷攲㡣昴愵〰挶㙢搸捤㡢㜲㡦愶㕤捤慢〵攳㐴㉥敢捦㤹㜳㜶敥挸㥣てㅣ㥣戲㘴㤲慣㙤㉡㝡〳㔰晡㌲㠲换〱㔲愹㤸戹㤱㥤捣㤴扥㈲㘸ㅢ㍣户捥晣㉣愶摢愷攵散㠷愳收ㄹ〵ㄸ㜵慦慤慤搵㉡㙦戶扣㌹㥦敡戹㈴㤱愷慥扥㤲攰㉡〰㠳㘷攵㘹㡦㝡㥥愵〹㝡㌴㕤㠵㜱摢戱攰㐷捡敥㔶㤶㔱〸㕣㤳㜱摢换㘸晡㌰ㄳ搸㉢昳㈶㙡搸晣㥤〵㙡扦㍤敦㡦㕢扥搵㕥㠰㌷〴㈹㘹㜴敡㤷愷㠲ㅡ㥦散ㄲ㕣昴㜴㉡㙣㘱㠴戴㔴㙢㐶改㄰㐴㌰ㄲ㌶づ昶㑢慣㉤㠴㑢㉦〲㜳攷ㄱ㘱㌶㉡㝡扤㔷〳㘷㉢扢摢㉥ㅥ㕣㌸㘶㝢散㥥㌴㤷㘴㘵攳昶攲㘰晢㌲戳㠷晣㕣摥ㅢ挰㑣㜷扢愵昲戱戳㍡づ收愴慦〶㠸㡡昱㉡戴㜸昹㙢㘲㐰搲㝥㥣戲㤹㤹㠱㉡愳㐵㡣愶㉦愵愹慤ㄸ散ㄴ晥㐸搱㥢昰㈷戵ㄴ捤愰㕡㥣㠹〷㈸攱㑡〱ㅣ㍡攸摡攲搳㈶愵〱㙥㜷ㄵづ㤷摣愳戳愵搲㔱敡㔳户戴扣㌹摢昶改㈷㜶㠴㝥戱昸扦㑡戵戵搵㌹㜴㌵づ㈵㍤㑣㜳㄰愰㙢㌴㥦敦㡢㐶昴捣㈱愰摡攰戱㥡㥢㔱改摢〳扢㍣㙢昵ㅤ㜲㘷慤㘲摦㘱㥣㜸㙥摦搰收㙢〷慦扢㜶㘸换挰㝣摥㥢㔷㉦㠱ぢ㜴扣㙥昸摡摢摥昸㥦㑦㡦㝥晣㙢慦㍣晤昶扢㕦㉦愸ㄷ㐳㐲㤳㈷㐸昷㑥㕣搳慤愸愸ㄷ搰㡤搶〵昵晡愲慦㐷㕢㙦㈳搸づ〰ㅢ㈱㕣㠷㠹戸㌱㘸㉡扡㠸㌴ㄳ晡〳〴挳〰㡡ㅥ愱㌸戴ㅦ㐴㈵㉡敡㑢ㄸ㥦戲ㄷ昹搱愷㙣㤶摦づ㘰㔳㝡〹㥡愲㥦㐹ㄹ㙡昲㑣㤳㑢㥡ㅣ㔲㥦挳挰㉤ㄹ昰㙣㐸㘸㜲㐹改㌸㉤攱慡搴㜹㠱㥣㔱㥤慢搲改散捡攵㈱〶㌹㡤㝡ㅣ晣〹㠲㉥㘹㜷昱〴㜶慤㑣㄰捥慣㜵挶㜰〸㈳捡昳ㄷ慡㙥㐹㤳ㄳ㄰㥣㤱㍦㜳㜵㔶㥤慢㈳㡥㑥㥤扢戳㠴㉢〱愵㘹㜰㜶㤶敥㕣愳㐴㍣攵㕢ㅡ㈶㔱愹〱㡣㕣慦㘴散摦㘸㐵㈵㤴慤昴慦㔵㐲昶ㅥ㕣摣〵愲戲㌷㉢㈹ㅦ㕡搴摤昸㤹戳搶㉡㍢ㄶ㌸㙢户㠰㜱㝡㤲㘰て挱㕥㠲㝤〰敡㑦㘰㡣㈲㌳㑢㤷敢ㄹ挴攲慦㡢㍤㍣挰㍥㔳〴搳〰㌵㘶昶㄰㥡收慤〰㍤㔱㘸摣ㄷ愸㔸㑡㈹㠶㝤㘲㝡て愳愲㍦捣搶㙤〰㝢㙦戶昳㜰晣捦㔶晥换㘰㍣戹戴慢〲晤攱㜹㜲㕥㘱㝡愱㤸㤹㜳㑢㐵攴〵改㐱㡤㘶㤰㐰昲㤴㘵ㄶ㈶㑢㘳㘵摦㉣摣㥣挳㥦捥挲㤴㝤捣戶晣㌱〴㜶㜰捦㈶ㄱ敥㡢昳㌵㤱㥤晦晦㜴捥㘲昴愰ㄱ㌳㔷晤㌳搵戸㝢〳㌷㈹㘴敦挰㜸〹挹㐸㕢㌲愳㘴扢㘹挲搱㕥㠵摥㔷㑣晦㍣㘶昷昸て㍥㝢攳ㄵ㥦㝣敡㔴昸昷㕥㘸愲ㄴ捤戴㐱昳㐹㝣㍢戰愹愵㘸㡡〹㠶捡㐹㙣捥愲搵〶㌵〸㑥攳挷㌰㜴换搳昸昷㐳㐲㘳㍥挲㘰㝣㜳〶㜱愴㜸㉥捥慤㌹晢〴ㅤ摦㙥〷㔹挷戱戲攷㤷挴㑢敦㜲挶㑢㝢㑢㍥㤲㔴挷昲搶㐲慦ㄳ㔶づ捦搹㐵挴搰㉥㐲改〶㕣改搸㌱㍢慢㥤改㔲搹捤搸ㄳ攳慢㈱挶〶㍢愰㡢ㄲ㕥挷ㄵ捡捡挲㐶㘸戳㠲㌱㐱㠹ㄹㅢ㌰㘰愳昷㕦㜳㘰㔴㝤ㄳ收㘵㝡慡ㅣ㍤㤸昳昳㜶㠷㈳㜴愹㈷ㅤ㜰ㄱ㠹㠹㙣扢㜳㜰づ㕥昱㜸㤷戳摢捤㘵昳戹愲㑤㘱挰摦㘱㉡㜷搲㍥㠲㈴挴晥㤲㤷㘳㤲戳换㌹攸㕡㐵敦ㄸ攳愹捣挲㥡扡㤶散㝤挳搹㤱㉢㝡㜸㡤㐸㤱昵ㅥ㘷㝡慥㜴〲㜷㄰攵㐲㜱户㜵捣㕢ㄵ㔲愱慤づ㡡㠸㐶挵㔵㍣慥㤲昱攴㑡攵㘳㍡ㄸ敤晣㙡㉥㤹㤹㔵摦捤捤㤶挹㌴㜹ㄱ扤摢〴㠱挸㌱㘶㌰㕣㕦攲摣攷改ㅦ愶㠷㤸晡攰㝣敢昲愷㉤愳昰捡攵づ㑦㝣㝤㠴捦捣〱㝣㘸昷愱㠹㙡㔲昰㍤摤换ㄸ㍣敤ㅡ慤㘹愳昶㔵㜲㌰ㄲ㍦〴㙡㐴ㅣ戵ち扢ㄳ摡挰㔶愳㙡愶ㅣ改㐳㉤敤慥㔶㜷㈱㡣敦㜴㈶慤㔹㍢㡦㜳戳㘰昹摤㐱㠳㍥㄰㜲摥㕥㐸ㅢ㉢ㄵちㄶ搵㡥㉡㍢㡤扣扣㥤㜴㐶换㝥〹㈹㝤敤〰㠸㙥㠶㈸㙢ㅥ㈸㙢㕥㔰㥤捥ㄴ戳㤲㔲攷㔸愵㈳㤶㥢昳攷ち戹㑣㤲つ㘶づ㔷㠵扥挲㠶挸愹〶敥戳㐴昶愴昱㌴て捥㌵㠸㝢〰扥〵㔹㐷昱㐳慢攳捡挴㝦㙡㠵㐹㉢㔸ㅦ㌹㔸昴㥤ㄸ捤㘰㔲㠸收㐸捡挹攸挶昱攴扤挰㠸㠱㔲捣㌹㤱慣㡦㠶ㄵ㌶ㄲ㑣晢㉣㤹搱愰捥愶㈶㑢㔶㜶ㄷ㈲慥㤲摢ㅥ摥㈳㈶㈱㕡㥡ㅢ㌷捤ㅣ搳ㄸ搲㤶㐸㠷ㅥ捦㘵㙤㌷㐹挴㌴㍣㤴〴戳㔳㘶㈰㐳昲㈶㘶ㄸㅤ挹㔶敦㥡㠸挶摡ㄸ㐶敥戵㌷愳ㄳ㑤攳㝦敦挰戶ㄱ㑣ち换㤲㘳㉡㡦慡㉥〰愸慢〰戸㥥㠶づ摣攸扡〴㘰㌰㑦搲㈸㥢晡㜴て㤲㐲㑣ㄹ㈴攴〶㡥㠹愸㈴㤲㌶㤲挱㌲㘴㈱ㅤ㌵㤹㈷㌳㐸㍡㈵愳㙢㍤㜳ㅡ㕡㙥㘷㔳㠱㡤愵㝦㐶㜱挴攳〹㠸摡㙣っ㠵㥢㕥㡢挱ち搳戶愴愴ㄴ搳㌰收㌱㠰昵摣㉣ㄸ㝦㘶㤱㙢慤挶っ㑤㉡愵㕤㍣ㄶ㑢愹㑤㠰ㄱ㉦愸愲㈱戳㍣㔴㌵搳㤶㡡㜹〹㝡〵㌵㘷㤸㘲㌲㘲〳㜱㘶ㄹ愰㌷戸扦㍡慤捤㔴㑣㕦搰㙥敡攳〰㡡㜹っ㥡愳㡡㝡捥愳㝥㝡昵㘴扥㐳搴㜳㈱慣戰愱㤸昴㠸㤶㠱㙡戴㡣扢㔱搵ㅦ〵㔰㑣㠸戴攸㜰て㍢晣㈲㍢㌰㐷㐲戹㥢扦〴戰㈱攲攷攲搷㙤㉤㔸㝡ㅦ㥥〴㑢㜷〰㐶慦慡㘱改晤㐰敢㕦〶㌰ㄸ㤷㉣㘱㠴攱扥搵㐴慦㑣攰㤸捥愱㘲捥㠷㝤攴戴㜶攵㝣㐸扡搳〱㐰㔵挲捣ぢ挵㙥搶㍣搴㕦昱挹㉥㙤㈶搵㌹㘹敢㥢改戵㕥摢挶ㄶ攴挰㥦慢㜱攳㑥搷㐹晣扡ㄶ㜳㕣㑤㡥㥥ち挲㡥搰搷㔳㔷㉣ㅥ愴搷昰㥤㌶敦㍤戸㠵㘲㤵㤵㝥〰愳㐰愵改㈱敡〷㔱愵㤷挸愸㜵㘹ㄵ愹挹㔹搰扣愵攸㈹〶戸慥㌰㈹㌶㔱昴㘰㘷㔳㘱ぢ愷㘸㜷㔸摤㔷昶敢㈸搶㝣㙦㐸㐱昲㜳㕦ㄱ扥㑦挶㜲戳慢攴攰挴摡〲ㅦ㑦捥挰ㄵ晡摦ㄸ㠴愵收戸㐳㔴昵㌱㘰挸㙢㈶〷捥㈴攵挳㘸慢㡢散慥㘴㠲㤲㙣昱晡㕥愴㄰摣摥㑢㌰戴摦㐶㈴㠳㉦㌲昲㜶慦㍣㔰㘹捡㈱愱㥤搱㔹て㡥戵㑦㡦㈹慣挹㐶搷捥㤴捤慦ㄲ㡥摢㜰㜰挲摡晥㡣㡦〴㘷㘵〰摥㐲慥ㅥ〹㠱㈳㠹㔰㑡㑡攴㘴㉥愱扣昵㡢攰ㅥ㕡愱㔴㘱昹ㅤ㈹㙦㡤愸㑦㍣捡昲㠷㈳戱愸ㄲ㠶㕢㑣晡㉣攱愷挳搶搶收攷戸㤳㝡愳戴㜱㘰攱挴㜸㜵㐶㌸㍡昳㕤っ扣㕣ㅦ㔷昵晣㍡愲㠷㕢㈷て㙦挷攷昷㈴昹㠵㙥㘷愲㤸挹㤷戳戶㌸扤㤱捤ㄶ摦㜷㔵挸㑢㍥㉤ぢ㘴戵〴㕦㐲愶㑣攰晢戲攸敡㜶攵搱慦晥ㄵ戰㌵㌰㜶㑡愵昴㐳㘸㜱摦㌱ㄵ㜷挶挹㔰㝥昴戳愶㥡捡㤷㙦㥣㘰摡㥡㔰戴㘹捣㘸㔵昲愹戲攳㙡扡㑤㤶㈶㑢㡣㥥㙢㔰㌷攷〲搴慡㤰ㄳ搶ㄹㄸ㍥搳㠴敢扦戲ㅤㄲ散㠵㍦ㄳ㉦ㄸ搶敦㕥㡥挹ㄲ㈴㈳㘲㡡搹捥つ㐴㐸㠶〹昸戶ㄸ㐳摣㜸㌵捥㔵㔳㘸㡢捦昶㌰㉡㡡㐹搱挰㘷ぢ攴愹㝦ㄵ㠸搳晢㙣㑣㥥搲㑤搳扦挶敥攱㑦㌱㕢ㅡ昹㐹愸㐲㈷戸晤昴慦ㄳ晣〶㠰㘲㈶戵㐵㠷㡦戳挳㈳〰〶ㄳ㙡㡤㠶㘶搱摣㈰㜲扣㌱愳㐰㜷㍢㔹㘰搸㠱㙤㙡攲㥡ㄹ戹㑦㤸㈰戳㈳挹摣愱晥㑤㠰㤷㕥㝣㤱摥㘲㑣㌱昹ㄶ扤扦挶㤱晢㉤愰昵㙦戳挳ㄱ〲戶㝥㈷慣挸㍢ㄸ㘶㌵㐶て㑤㤱㥤㡣攷㌰挶㥢昶ㄷ昲㠸慢㔹㘵㌴ㄱ搴㌸㐱㥣摣挰㈱挶㈹戹搸戴㠹挶㉢㠰捡戳扣〲攸㔸摢昰㌵㠷㍣㐶ち㐳㐸㈳㠷㝣摦愲捦㜳〵搵慢㕤㍥挳㘲晥ㅥ挰摡㍤戹㡣㕢昲㑡㡥摦㌷㡤扣㔱ㅦ扦㡥㜱戰㙢㐷㡤㈳ㄸ戱攵㍢戹戰㐴㤱㕦ㅤㅥ攷㙤㜱敡㘸戱㜴愲㈸戳㌱㍣㝥㈴㈴晣㙡㙦攷㙢戸㤷愵㕣づ㉥愶㡦愲捡㠷昵㈷〰扡摡搲㡣搷㔸搲㡣搹㔸搲っ搰㔸搲っ搲㔸っㄷ㘰戹ㄱㄳ挷㔶戳㉡愳戲捡㑥戴户㌷戹㜸㑤㤱㔶攵㉥ㅦㄹ㘵扥捣挶㤲ㅢ晤挲搶て搵㜳㤴て挷昱搳㡦ㄱ㝣ㄲ㈰㤵㘶㝣㐵㘵㌱㍦〵㜰捥搸㡥㤹晡敦㌷捤挷㠱敥〴㕡慣搶ㄴ㍥攱㌱㥦〰愶ㅢ㤸㥡捣㔲㥡〱ㅡ㐷搱㥦㈶攸㈴攰ㄶ㔲ㄲ㕦戱昵ㄹ戶昰㘳㈷挵昸㡡扡愹㍥㠲㠵㔰㈳㔰㡦㘹㡡㤹ㄲ㔵户〱㐳愹搶㑢㠵㔱㤶㐸攵て㔰㠱㔴ㄸ㔱戱愴ㄹ㔵戱愴ㄹ㐲戱愴ㄹ㐶戱愸晢〰㈸ㄹ㜵ㄸ挳㤱㙢㌲挷捦〲愳晦〸㈰㤵扥ㅦ㔰㜰㕣扤收㕡昵ㄳ〰㘹㐶㐷㠲㝦㡡愸㕥㠲㌵〰挶〳〰㡤㥣慦挹㕡㌵㜸攴改㥡㌰㐹㘴㜸㡥㜳愰㙣攵昱㔹散㍥㥣搵㍥㔱慢挱挲㈷〲㡦改戴敡㉢㑢昸挸敤搴愲㐶ㅥ搴㙢㕦戸㌶昹晣㘴㘵攷㐵捡搸ぢ㘹㉤敦㉤捤㍡㑥挹愵昴搳㠴愹㤸㘲㈴挳㍥晡ㄹ〰慡㍦㝦敡㘳〴昸改㍦〵㠸㡡㐱晦㘰昹捥〸㥦敦慤愶㝥㤸攴敢捦挳㉦㕢㐶㑥昵㔹㍣慡攸㝦挸ㅣ㍥㠷㑡㘵㘶て㐷搸攷㐲㉣〳㙦挵昳㑤昶捣㙥㌰㈶摡㌳收攷㠱㕤搴㌴慡㥤攸摡扣㤱㜸昴㔱㠶晡ぢ〴㝦㐱昰㤷〴㝦㐵昰㐵〰㙣㉥ㅥ㝤㉣㘹ㅥ㝦㉣㘹㥥㜵㉣㘹㥥㜷㉣㍤㍣愱戸㐵㑤戶捥㘶㐹昳㕣㙢戵㉢㜹搴〹晥㜹㔴攴ㅢ㔷昹摡㌵捤㐳㑦㑣挳㤷㔱改㙡㌳㘸户㙦㕣㍣㙥慥㌱㕣晤㜰㉦敢㍥㡤摣㠹㑦ㅤㄷ㈸㡡㌶攴〲㠳っ㕡㈲㝥挳捡挶攲㝥挱㠹ㅥ攳捦搸〶㔹扣㠷㜱愸㈶搵愳㤱㈳㕥㡡㥦晥ち㐰て慤㌹㠵搰㈰㠸㤳㈳挰戱摣㈴㌰㤶っ晦愶挳扦㙢㙦敡攱ㄱ㈰㑦摥慥㌶㍣㌲㙡扣㜶㙦攳愵㘰ㄴ搵〴㈳㥣ㅣ戹昴挱㌷て㍣户晥〷㈳敡搳挰昴攰搷昸搹捤ㄶ㉣戳攵㐵摦收㤰搰昸摤㔱晡㌳ㄸ㐵㠴昷㌲㉡㕤㙤㡡收㥤〲㔴㠳㜸㠲㕣㤳㠵㝥ㄵ㤸ㅥㅡ㙥㍡㙤换㕥㘸て慤扣㍣戱搸〲户㐸昹敢㤱㡦慥晤攳摤慦摦晤挰㠸㝡㡡㉦挲慦㜱㘱晤㡢㉤散㥡㤰搰昸㍤㤱愲晤㤱摤晤㉡㉡㤱㝣搲㌴㐲戲摣㙦昰㈵摦〴攸㡡愷㈳ㅢ愴挴㉣㤰㄰㘱愸㡡㘹㥡〷㜹收ㅦ㐹晡㈷〰㍣㐳敢㈰挸㝦㈶昲㕢㠲㔴摣搲挲扣つ㈱昳搶〳㤱㐴挰挴㙤㉥㠴扥㤰㐰愳㤲っㄹ昹捥㈹㐵ぢ㈰昴㑢㐳㍡㜹㔰㐳愷㜱㄰晡晡㤰㝥㔱㍤晤㡢ㄱ晤㤲㤰㉥㔲㝢〳㔸昵㍣㐰㤵愳戳㘸〵㜷挲敢搰戳愵慡㥣ㅦㄲ㥡敥㠴戹扤㑦㜷㈷㕣昳㌹㌷㕦㙡㌸㜴㘵㍢㥣〰捤ㅤ㈹㘹愸扣昸㠱㥤戸扥㜱昱㐱昵㈴㙥㉡㜱㘹㠳晦㌳㈴㜴㝥㜰㠳㐹昷㍣扡㈰搰搲攲挳愶戳捦挵㡤㐱扢㌳攱㈱搱㤲㑤攲㠳㔰ㅦ㕦㝤ㄵ㔷挳㌱づ捦㍣㐱㜵㠱敤攲㐷搸昱㤶㑥㌱昵愱㌱㔰愹㜱㘰慡晣㠸㠲敤㌸㙦㝤㔶㜶㠸㥢摦挵换㙡敦㌲戳㌵㜷㤹〹㜵㉥挴ㅣ㥣㑥昷挵㑥㜱摡㍣〳昵昷昰㐷㍥攳㤳扤〳㤰搲㙦ㄱ戵㌱〲㌱㠳㐶慦㜱㜱っ㔳㜶㜱昵つ㕦㍢㜷㜴㜰挵㔱㔱㉦愳㐶㉤㌲㑦〲㐴搷〵昵搳敡㘹㌹慤㝦㐷晦㠶㘹晤㈷㔱搵㘹㈹㥡㈸㑥㉤㉡㘹敥㝢㌹㘸晦ㅢㄵ晤㍦〴敦㄰晣㤰攰㐷〴晦ぢ搰ㄵ㔷㌴〵戲戹ㄲ㜸㌷㑤摥晢㐸晣㌱㠰愲㠱㄰㔲㍣㈴㕤つ〴㌷㌴㑤㠱㄰㔴㐸㌸㑦〸㌱㐵昳㈰〴㝥〹换挱捥㈷㈱㠹捡㈹㐵㔳㈱换攷㍤㑦〷摣戴ㅢ晡㠲㉢ㄳ愵㝥昲㤳㔶搲㘸㐳㍦捤㉤换〷㘸捥㔲摡㈰慡㘶搹摦㡡挶㙣〷愱晡㑤㤲挴㕣㕥㕣扤ㄳ㡤晢收收ぢ慡㔲搶㤵㜱攳ㅣ㤸攳㜶㌴㡣晢〶昰㘴攷挱㐷㍦㝦搳㡦户摣㍥㙡㔰㌳㤶慤扡ㅣ㜵㠵慥㔹ㄷ㥥㔵搴㌹㡥愱扢〱愹㔷晣㈹㙡㠱㈸㘸て晢㔰〱愴㑦扡戶て㠵㉤晣㝦ㅢ㉢㈷晦㍦〰㐴㌲㙥㉡㉡㠰㄰摥ち〹挳㐲㔰㡡㑡㈱㠴敦㠷㠴ㄱ㈰昴㕡扥㠲慡㈲愴㌷㐳搲〷昹っ㔲昴㍦㡡〸摦つ〹愳㈱㠱㉡㈵㑦㝣㈷㈴散て〸㍤㔴愷㑥晣摡扦ち㤶㍦搳昶扡㝡㍥晥扡晡愱晡㕤㤵挷㡢昲㐸戸㈸ち㕢㔶户㡥慦愶㥣昱て㝥ㄶ㘰㠵〳ㄴ㥣昴戹㤰㘴捡っ晦㘲晡㈲挰㑡ㅦ㘱㈰戱搱㈱㠶㝡㉣㑤㐶㈶㠸扤〴ㄵ扤ㅥ〰㥡㉦㝣㙣敡㑡㝥㑡搷㍥㜶摤㈰㕤㝢挸㡦挳攸ㅡ㥦㔷㤹㍢戲㜷摣昱㑥㑦愲敦挲挴㠷㙦敡㝣昴戵ㄷ扥晤挸㉢扦㌰晣㙦敦㍥昶搸㉢㙦㍣昲攲扢㕦㤸ㅤ晥昲㤳㑦㍥晦愱挷㕦晣昶ㅡ攷㠹昸戳敦㑣㍥㜱捦搰搱㝢敥㜲づ㕤戳晢㥥摢敥㍣㌰戴晦㥣晥戶戶昶昶慢㝡晦㘶摤搵改晢敥㝡㑥㝤改㥢攷ㄷ㤵慣㥡㜳戹っ㙦㘲攱㠲搲㕣扤捣攵㜲㔴昴㐶〰㑣㕢ㄶて慡扥〲㙤晣㤳㕦㥡㑣㤰慥㔷愲愲慦〲㐰㔷慥㔶攴昱㡤㔰ㅥ㍢搰㥤ㄲ㈴〷㠴昰㙡㐸㐸㜳挰㙢㠰㔵㕣戶㤰扥摥昰っ㔹㈱㠴㔷㙡㥦戹ㄶ搸㌴㈷捤㤷㜷㈵ㄴ㘷㉡扤晥扥戶搷捦〱慢㌸㝦㈱晤㕤晤挸㘹㉥㐴收㍥㠴ち扣㌰㉥㐱㍡晥㙤㝤㐷挵㘵〹攱愵摡挱慦〳㔶㜱敥愲ㅢ㕢搹攲慣愴昵㝥戶昸㜶㘹㕤㡦㡡挱㤷㉣昱改㔱昵ㄴㄲ昳㔹攰ㄵ〳捦愳㔴㘱㘷戱ㅣ晣㝦ㄹ㘶㠱㥦㝦ㄴ捦〹搳挳晤㤵㍥㙢㉡㤸㑡摦敥ち㑡㥥戹㈰戸扣攷晦㘴挲㉥晤搵㐱捦㙤愴㐸㝦戰㠵㥣㠹㕤戶㜸ㄴ㄰㑤㤰㝥㜹㔲㉤扢㘳㌲昸㍡㜴ㅢ戸挱㌷㈸㕤愹㐹㔳㤱慢挲戴敤愸㈸攱㉡扡搵㙤㉢㈵摣㙤挲㤲换昸㔷敤换〱つづ扦㡣挹昱挱ㄵ摡捥ㅢ昹㕥㤹㙤敤换㌹愰ㄲㄲ戱挳散㐳っ㝥㘹㌶㌸㌷晤㐱㔴㄰扡昱捦ㄲ㐶扥晥挶㠶搱㘷㔷㈱昸㝡㐱昲㔳昸㕦㡢㈸㡡㘶㍤㔹㐳㜴㝦㕤搷㔴㠰㈲散〹慡ㄵ㠵改〸㐹搴戰㌳搵㤶㜶慣㠶㍦昸ㄸ敢㤷㔶㤸㐰㔹㤶搷㉢搴㤴ㄱ㜰㈷㐵愷㕤改㙡㔵摡㍤㙣搳㘰㤹㐱慡晤搱㤱㈰戲㜹㝢愴攳晦〰ち摢㔸㌵</t>
  </si>
  <si>
    <t>Last updated: 06/25/2009</t>
  </si>
  <si>
    <t>ERR Version</t>
  </si>
  <si>
    <t>Original ERR</t>
  </si>
  <si>
    <t>Closeout ERR</t>
  </si>
  <si>
    <t>Date of ERR</t>
  </si>
  <si>
    <t>Amount of MCC funds</t>
  </si>
  <si>
    <t>Project Description</t>
  </si>
  <si>
    <t>Benefit streams included in ERR</t>
  </si>
  <si>
    <t>Costs included in ERR (not borne by MCC)</t>
  </si>
  <si>
    <t>ERR estimations and time horizon</t>
  </si>
  <si>
    <t>Table of Contents</t>
  </si>
  <si>
    <t>One should read this sheet first, as it offers a summary of the project, a list of components, and states the economic rationale for the project.</t>
  </si>
  <si>
    <t>ERR &amp; Sensitivity Analysis</t>
  </si>
  <si>
    <t>This worksheet highlights key assumptions and summarizes how the ERR may change due to varying costs and benefits.</t>
  </si>
  <si>
    <t>Cost-Benefit Summary</t>
  </si>
  <si>
    <t>This worksheet presents the aggregated costs and benefits from the project activities year-by-year, calculating a combined ERR</t>
  </si>
  <si>
    <t>$203.6 million</t>
  </si>
  <si>
    <t>(i) Savings to water households going from higher cost sources to lower cost sources;</t>
  </si>
  <si>
    <t xml:space="preserve">(ii) Time savings to households (primarily women) who spend less time gathering water and use that time productively; </t>
  </si>
  <si>
    <t xml:space="preserve">(iii) Business value-added for firms that could not be established or expanded due to existing water supply constraints; and </t>
  </si>
  <si>
    <t>(iv) Health benefits through the reduction in diarrhea and malaria.  The health benefits stem from:</t>
  </si>
  <si>
    <t xml:space="preserve">a. Savings to households with reductions in the use of medical care; </t>
  </si>
  <si>
    <t xml:space="preserve">b. Income from productive activities to households through the reduction of adult sick days; </t>
  </si>
  <si>
    <t xml:space="preserve">c. Income from productive activities to households through the reduction of child care days; </t>
  </si>
  <si>
    <t>d. Added output over a lifetime through reductions in mortality.</t>
  </si>
  <si>
    <t>The objective of the Water Supply and Sanitation Project is to improve access to safe, reliable water supply and sanitation services.  It is expected to assist some 1.9 million beneficiaries by 2015 through improved water systems, wastewater disposal, and storm water drainage.  These improvements are expected to reduce the incidence of disabling diarrhea and decrease the time needed to collect water.  The Project will also operate in previously neglected market segments: small- to mid-sized town water supply and sanitation.</t>
  </si>
  <si>
    <t>None</t>
  </si>
  <si>
    <t>22% over 23 years</t>
  </si>
  <si>
    <t>$4.3 million</t>
  </si>
  <si>
    <t>Summary</t>
  </si>
  <si>
    <t>The objective of the Water Supply and Sanitation Project is to improve access to safe, reliable water supply and sanitation services.  It is expected to assist some 2.3 million beneficiaries by 2015 through improved water systems, wastewater disposal, and storm water drainage.  These improvements are expected to reduce the incidence of disabling diarrhea and decrease the time needed to collect water.  The Project will also operate in previously neglected market segments: small- to mid-sized town water supply and sanitation.</t>
  </si>
  <si>
    <t>Components</t>
  </si>
  <si>
    <t>MCC’s capital investments in water/sanitation will build on the work of the World Bank, which has succeeded in putting in place the key sectoral institutions and regulatory frameworks since the mid-1990s. It will also address some key neglected market segments – small-town water supply and sanitation – and, in so doing, will help consolidate and advance the government of Mozambique’s water sector strategy. In urban water supply, the strategy is predicated on a separation of asset ownership and operations/maintenance (O&amp;M). Under the so-called system of delegated management, the state owns the water assets; O&amp;M is delegated to private sector operators; while an independent regulatory authority sets service standards and regulates tariffs. Accordingly, the MCC program will involve private sector operation and maintenance in order to reduce operating costs and improve service – factors that are key to sustainable operations.</t>
  </si>
  <si>
    <t>Economic Rationale</t>
  </si>
  <si>
    <t>This program addresses the key constraints to economic growth in Mozambique, as follows:</t>
  </si>
  <si>
    <t>• An inadequate stock of infrastructure – particularly for water and sanitation – that has degraded, because of years of war and lack of maintenance;
• Limited human capacity and poor health, owing, in part, to 30 years of war ending in 1992.</t>
  </si>
  <si>
    <t>Lack of access to water and sanitation is a major barrier to growth and health, and this critical infrastructure is a major policy priority of the Government.  Mozambique has one of the lowest levels of per-capita water consumption in the world.  With an average of less than 10 liters per day, the country is far below global benchmarks.  Moreover, due to existing gender norms, girls and women are responsible for collecting most of the water at the household level.  They spend hours fetching water, leaving little time for child care, attending school, or income-generating activities.</t>
  </si>
  <si>
    <t>The Water Supply and Sanitation (WSS) Project will improve access to safe, reliable water supply and sanitation services. This project will thereby increase productivity and reduce waterborne diseases. The Project will also operate in heretofore neglected areas, including small- to mid-sized towns.</t>
  </si>
  <si>
    <t>The economic analysis of the Project focused on the following benefit streams:</t>
  </si>
  <si>
    <t>Original Project</t>
  </si>
  <si>
    <t>Closeout Project</t>
  </si>
  <si>
    <t>The Mocuba Activity will:</t>
  </si>
  <si>
    <t>Renovate cleaning facilities for piped water.</t>
  </si>
  <si>
    <t>The economic analysis of the activity focused on:</t>
  </si>
  <si>
    <t>Activity Design History</t>
  </si>
  <si>
    <t>Last updated: 04/06/2014</t>
  </si>
  <si>
    <t>Mozambique:  Water and Sanitation Project</t>
  </si>
  <si>
    <t>Mocuba Urban Water Supply Activity</t>
  </si>
  <si>
    <t>Mozambique: Mocuba Urban Water Activity</t>
  </si>
  <si>
    <t>ERR and sensitivity analysis</t>
  </si>
  <si>
    <r>
      <t xml:space="preserve">Change the </t>
    </r>
    <r>
      <rPr>
        <sz val="10"/>
        <color rgb="FF0000FF"/>
        <rFont val="Arial"/>
        <family val="2"/>
      </rPr>
      <t>"User Input"</t>
    </r>
    <r>
      <rPr>
        <sz val="10"/>
        <rFont val="Arial"/>
        <family val="2"/>
      </rPr>
      <t xml:space="preserve"> cells in the table below to see the effect on the compact's Economic Rate of Return (ERR) and net benefits (see chart below).  To reset all values to the default MCC estimates, click the </t>
    </r>
    <r>
      <rPr>
        <sz val="10"/>
        <color rgb="FF0000FF"/>
        <rFont val="Arial"/>
        <family val="2"/>
      </rPr>
      <t xml:space="preserve">"Reset Parameters" </t>
    </r>
    <r>
      <rPr>
        <sz val="10"/>
        <rFont val="Arial"/>
        <family val="2"/>
      </rPr>
      <t>button at right.  Be sure to reset all summary parameters to their original values ("MCC Estimate" values) before changing specific parameters.</t>
    </r>
  </si>
  <si>
    <t>Parameter type</t>
  </si>
  <si>
    <t>Description of key parameters</t>
  </si>
  <si>
    <t>Parameter values</t>
  </si>
  <si>
    <t>User Input</t>
  </si>
  <si>
    <t>MCC Estimate</t>
  </si>
  <si>
    <t>Plausible Range</t>
  </si>
  <si>
    <t xml:space="preserve">Values used in ERR computation </t>
  </si>
  <si>
    <t>All summary parameters set to initial values?</t>
  </si>
  <si>
    <t>Actual costs as a percentage of estimated costs</t>
  </si>
  <si>
    <t>80%-120%</t>
  </si>
  <si>
    <t>Actual benefits as a percentage of estimated benefits</t>
  </si>
  <si>
    <t>Specific</t>
  </si>
  <si>
    <t>All specific parameters set to initial values?</t>
  </si>
  <si>
    <t xml:space="preserve">User Generated Economic rate of return (ERR)*: </t>
  </si>
  <si>
    <t>MCC Estimated ERRs:</t>
  </si>
  <si>
    <t>Original</t>
  </si>
  <si>
    <t>Revised</t>
  </si>
  <si>
    <t>Date</t>
  </si>
  <si>
    <t xml:space="preserve">* This is the only ERR figure linked to other spreadsheets. "Original," "Revised," and "Closeout" ERRs are all static for purposes of illustration. </t>
  </si>
  <si>
    <t>Benefits Multiplier</t>
  </si>
  <si>
    <t>Costs Multiplier</t>
  </si>
  <si>
    <t>NA</t>
  </si>
  <si>
    <t>NPV Benefits</t>
  </si>
  <si>
    <t>NPV Costs</t>
  </si>
  <si>
    <t>DALYs Saved With Project</t>
  </si>
  <si>
    <t>2500-3532</t>
  </si>
  <si>
    <t>Unit Cost Per Hospital Visit (2011 MT)</t>
  </si>
  <si>
    <t>Unit cost Per Hospital Day (2011 MT)</t>
  </si>
  <si>
    <t>130-204.6</t>
  </si>
  <si>
    <t>556.4-696.4</t>
  </si>
  <si>
    <t>School Days Lost per sickness</t>
  </si>
  <si>
    <t>2.0-4.0</t>
  </si>
  <si>
    <t>Dollar Conversion</t>
  </si>
  <si>
    <t>MCC Costs</t>
  </si>
  <si>
    <t>Water Demand</t>
  </si>
  <si>
    <t>Demand</t>
  </si>
  <si>
    <t>Health - DALYs Diarrhea</t>
  </si>
  <si>
    <t>Health Assumptions</t>
  </si>
  <si>
    <t>Health Beneficiaries</t>
  </si>
  <si>
    <t>Crystal Ball</t>
  </si>
  <si>
    <t>Charts</t>
  </si>
  <si>
    <t>Conversion of MCC costs to MT by year</t>
  </si>
  <si>
    <t>MCC construction costs years 1-5</t>
  </si>
  <si>
    <t>Demand for water by households, with and without project</t>
  </si>
  <si>
    <t>Summary of Water Sources Used without project</t>
  </si>
  <si>
    <t>DALYs lost due to Diarrhea, with and without Project</t>
  </si>
  <si>
    <t>Assumptions on diarrhea rates, hospitalization costs, and days lost due to sickness.</t>
  </si>
  <si>
    <t>Number of beneficiaries from the clean provision of water, by age group.</t>
  </si>
  <si>
    <t>Savings from days of work not lost and avoided hospital costs</t>
  </si>
  <si>
    <t>Crystal Ball calculations</t>
  </si>
  <si>
    <t>Crystal Ball Charts</t>
  </si>
  <si>
    <t>The Mocuba Urban Water Activity improved access to safe, reliable water supply and sanitation services.  It assisted 58,533 beneficiaries by providing emergency works allowing the flow of clean water from the distribution facility.</t>
  </si>
  <si>
    <t>-2.5% over 20 years</t>
  </si>
  <si>
    <t>a. Added output over a lifetime through reductions in mortality.</t>
  </si>
  <si>
    <t>The Mocuba Urban Water Supply Activity sought to improve access to safe water supply by providing emergency works to water cleaning facilities in Mocuba, providing clean water to the regional hospital and providing access to clean water for some 58,533 beneficiaries.</t>
  </si>
  <si>
    <t>The Mocuba Activity seeks to improve access to clean water.  As the primary benefit streams are those from emergency works providing water to the hospital, benefits stem from an increase in Disability Adjusted Life Year earnings (DALYs).</t>
  </si>
  <si>
    <t>Present Value (PV) of Benefits (2009 USD):</t>
  </si>
  <si>
    <t>Present Value (PV) of MCC Costs (2009 USD):</t>
  </si>
  <si>
    <t>2009 MT</t>
  </si>
  <si>
    <t>Poverty Scorecard</t>
  </si>
  <si>
    <t>Mocuba Sanitation Activity</t>
  </si>
  <si>
    <t>20-Year ERR</t>
  </si>
  <si>
    <t>Present Value (PV) of All Costs (Millions 2005 PPP $)</t>
  </si>
  <si>
    <t>Country</t>
  </si>
  <si>
    <t>Subject Descriptor</t>
  </si>
  <si>
    <t>Scale</t>
  </si>
  <si>
    <t>Country/Series-specific Notes</t>
  </si>
  <si>
    <t>Consumption per day (PPP $)</t>
  </si>
  <si>
    <t>United States</t>
  </si>
  <si>
    <t>Inflation, average consumer prices</t>
  </si>
  <si>
    <t>Index</t>
  </si>
  <si>
    <t>Source: National Statistical Office Latest actual data: 2013 Harmonized prices: No Frequency of source data: Monthly Base year: Base is 1982-1984=100 Primary domestic currency: U.S. dollars Data last updated: 03/2014</t>
  </si>
  <si>
    <t>Beneficiaries</t>
  </si>
  <si>
    <t>&lt; $1.25</t>
  </si>
  <si>
    <t>$2-$4</t>
  </si>
  <si>
    <t>&gt; $4</t>
  </si>
  <si>
    <t>Percent change</t>
  </si>
  <si>
    <t>See notes for:  Inflation, average consumer prices (Index).</t>
  </si>
  <si>
    <t>Household size</t>
  </si>
  <si>
    <t>2009 Household survey data</t>
  </si>
  <si>
    <t>Population Growth</t>
  </si>
  <si>
    <t>2012 UN Estiamte</t>
  </si>
  <si>
    <t>Population 2012</t>
  </si>
  <si>
    <t>The Magnitude of the Benefits</t>
  </si>
  <si>
    <t xml:space="preserve">PV of Benefit Stream Per Beneficiary Individual (USD) </t>
  </si>
  <si>
    <t>Cost Effectiveness</t>
  </si>
  <si>
    <t>Current National Population</t>
  </si>
  <si>
    <t>25.2 million</t>
  </si>
  <si>
    <t>NB: all benefits incremental; PVs based on 10% discount rate and exclude MCC costs but net out any local costs</t>
  </si>
  <si>
    <t>MCC Cost (Millions USD)</t>
  </si>
  <si>
    <t>Present Value (PV) of Benefit Stream (Millions 2005 PPP $)</t>
  </si>
  <si>
    <t xml:space="preserve">&lt; $2 1 </t>
  </si>
  <si>
    <t>Beneficiary Households in Year 20 (#)</t>
  </si>
  <si>
    <t>Beneficiary Individuals in Year 20 (#)</t>
  </si>
  <si>
    <t>National Population in Year 20 2 (#)</t>
  </si>
  <si>
    <t>Beneficiary Population by Poverty Level (%) 3</t>
  </si>
  <si>
    <t>National Population by Poverty Level 4 (%)</t>
  </si>
  <si>
    <t>PV of Benefit Stream as Share of Annual Income (%)</t>
  </si>
  <si>
    <t>PV of Benefit Stream/Project Dollar (USD/USD)</t>
  </si>
  <si>
    <t>Percent of Project Participants Who Are Female 5</t>
  </si>
  <si>
    <t>GNI per capita 6 (USD)</t>
  </si>
  <si>
    <t>1   The beneficiaries and population living on less than $2 per day include those under $1.25 per day</t>
  </si>
  <si>
    <t>2    Based on estimated 2012 population (UN population estimates), projected to Year 20</t>
  </si>
  <si>
    <t>3,4 National Household survey data, 2008</t>
  </si>
  <si>
    <t>5,6 CIA World Factbook, converted to PPP</t>
  </si>
  <si>
    <t>Summary of beneficiaries by income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</si>
</sst>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0.0\)"/>
    <numFmt numFmtId="165" formatCode="_(* #,##0_);_(* \(#,##0\);_(* &quot;-&quot;??_);_(@_)"/>
    <numFmt numFmtId="166" formatCode="&quot;$&quot;#,##0"/>
    <numFmt numFmtId="167" formatCode="_(* #,##0.000_);_(* \(#,##0.000\);_(* &quot;-&quot;??_);_(@_)"/>
    <numFmt numFmtId="168" formatCode="#,##0.000_);\(#,##0.000\)"/>
    <numFmt numFmtId="169" formatCode="0.0000"/>
    <numFmt numFmtId="170" formatCode="_(* #,##0.0_);_(* \(#,##0.0\);_(* &quot;-&quot;??_);_(@_)"/>
    <numFmt numFmtId="171" formatCode="0.0%"/>
    <numFmt numFmtId="172" formatCode="0.0"/>
    <numFmt numFmtId="173" formatCode="_(&quot;$&quot;* #,##0_);_(&quot;$&quot;* \(#,##0\);_(&quot;$&quot;* &quot;-&quot;??_);_(@_)"/>
    <numFmt numFmtId="174" formatCode="#,##0.0_);[Red]\(#,##0.0\)"/>
    <numFmt numFmtId="175" formatCode="&quot;$&quot;#,##0.00"/>
    <numFmt numFmtId="176" formatCode="_-* #,##0.00_-;\-* #,##0.00_-;_-* &quot;-&quot;??_-;_-@_-"/>
    <numFmt numFmtId="177" formatCode="_ * #,##0.00_ ;_ * \-#,##0.00_ ;_ * &quot;-&quot;??_ ;_ @_ "/>
    <numFmt numFmtId="178" formatCode="_-* #,##0.00\ _€_-;\-* #,##0.00\ _€_-;_-* &quot;-&quot;??\ _€_-;_-@_-"/>
    <numFmt numFmtId="179" formatCode="[$-809]dd\ mmmm\ yyyy;@"/>
    <numFmt numFmtId="180" formatCode="0_)"/>
    <numFmt numFmtId="181" formatCode="0.000"/>
    <numFmt numFmtId="182" formatCode="0.0,,"/>
    <numFmt numFmtId="183" formatCode="0,,"/>
  </numFmts>
  <fonts count="98" x14ac:knownFonts="1">
    <font>
      <sz val="11"/>
      <color theme="1"/>
      <name val="Calibri"/>
      <family val="2"/>
      <scheme val="minor"/>
    </font>
    <font>
      <sz val="11"/>
      <color theme="1"/>
      <name val="Calibri"/>
      <family val="2"/>
      <scheme val="minor"/>
    </font>
    <font>
      <b/>
      <sz val="10"/>
      <name val="Arial"/>
      <family val="2"/>
    </font>
    <font>
      <sz val="10"/>
      <color theme="1"/>
      <name val="Calibri"/>
      <family val="2"/>
      <scheme val="minor"/>
    </font>
    <font>
      <b/>
      <sz val="10"/>
      <color indexed="8"/>
      <name val="Arial"/>
      <family val="2"/>
    </font>
    <font>
      <sz val="10"/>
      <color theme="1"/>
      <name val="Arial"/>
      <family val="2"/>
    </font>
    <font>
      <sz val="10"/>
      <name val="Arial"/>
      <family val="2"/>
    </font>
    <font>
      <sz val="10"/>
      <color indexed="8"/>
      <name val="Arial"/>
      <family val="2"/>
    </font>
    <font>
      <b/>
      <sz val="10"/>
      <color theme="1"/>
      <name val="Arial"/>
      <family val="2"/>
    </font>
    <font>
      <vertAlign val="superscript"/>
      <sz val="10"/>
      <color indexed="8"/>
      <name val="Arial"/>
      <family val="2"/>
    </font>
    <font>
      <b/>
      <i/>
      <sz val="10"/>
      <color indexed="8"/>
      <name val="Arial"/>
      <family val="2"/>
    </font>
    <font>
      <vertAlign val="superscript"/>
      <sz val="10"/>
      <name val="Arial"/>
      <family val="2"/>
    </font>
    <font>
      <sz val="8"/>
      <name val="Arial"/>
      <family val="2"/>
    </font>
    <font>
      <b/>
      <sz val="10"/>
      <color indexed="8"/>
      <name val="Calibri"/>
      <family val="2"/>
    </font>
    <font>
      <b/>
      <sz val="8"/>
      <color indexed="81"/>
      <name val="Tahoma"/>
      <family val="2"/>
    </font>
    <font>
      <sz val="8"/>
      <color indexed="81"/>
      <name val="Tahoma"/>
      <family val="2"/>
    </font>
    <font>
      <b/>
      <i/>
      <sz val="8"/>
      <name val="Arial"/>
      <family val="2"/>
    </font>
    <font>
      <b/>
      <sz val="8"/>
      <name val="Arial"/>
      <family val="2"/>
    </font>
    <font>
      <sz val="11"/>
      <color rgb="FFFF0000"/>
      <name val="Calibri"/>
      <family val="2"/>
      <scheme val="minor"/>
    </font>
    <font>
      <sz val="10"/>
      <name val="Arial"/>
      <family val="2"/>
    </font>
    <font>
      <b/>
      <i/>
      <sz val="11"/>
      <name val="Times New Roman"/>
      <family val="1"/>
    </font>
    <font>
      <sz val="11"/>
      <name val="Times New Roman"/>
      <family val="1"/>
    </font>
    <font>
      <b/>
      <sz val="12"/>
      <name val="Times New Roman"/>
      <family val="1"/>
    </font>
    <font>
      <sz val="12"/>
      <name val="Times New Roman"/>
      <family val="1"/>
    </font>
    <font>
      <b/>
      <sz val="11"/>
      <color indexed="17"/>
      <name val="Times New Roman"/>
      <family val="1"/>
    </font>
    <font>
      <b/>
      <sz val="11"/>
      <name val="Times New Roman"/>
      <family val="1"/>
    </font>
    <font>
      <b/>
      <sz val="11"/>
      <color indexed="10"/>
      <name val="Times New Roman"/>
      <family val="1"/>
    </font>
    <font>
      <b/>
      <sz val="11"/>
      <color indexed="12"/>
      <name val="Times New Roman"/>
      <family val="1"/>
    </font>
    <font>
      <sz val="11"/>
      <color indexed="17"/>
      <name val="Times New Roman"/>
      <family val="1"/>
    </font>
    <font>
      <b/>
      <sz val="11"/>
      <color theme="5"/>
      <name val="Times New Roman"/>
      <family val="1"/>
    </font>
    <font>
      <i/>
      <sz val="11"/>
      <name val="Times New Roman"/>
      <family val="1"/>
    </font>
    <font>
      <b/>
      <sz val="10"/>
      <color theme="5"/>
      <name val="Arial"/>
      <family val="2"/>
    </font>
    <font>
      <b/>
      <sz val="10"/>
      <color indexed="12"/>
      <name val="Arial"/>
      <family val="2"/>
    </font>
    <font>
      <b/>
      <i/>
      <sz val="10"/>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52"/>
      <name val="Calibri"/>
      <family val="2"/>
    </font>
    <font>
      <sz val="10"/>
      <name val="Arial"/>
      <family val="2"/>
      <charset val="238"/>
    </font>
    <font>
      <sz val="11"/>
      <color indexed="62"/>
      <name val="Calibri"/>
      <family val="2"/>
    </font>
    <font>
      <sz val="11"/>
      <color indexed="20"/>
      <name val="Calibri"/>
      <family val="2"/>
    </font>
    <font>
      <sz val="11"/>
      <color indexed="60"/>
      <name val="Calibri"/>
      <family val="2"/>
    </font>
    <font>
      <sz val="11"/>
      <color indexed="10"/>
      <name val="Calibri"/>
      <family val="2"/>
    </font>
    <font>
      <sz val="8"/>
      <color indexed="26"/>
      <name val="Calibri"/>
      <family val="2"/>
    </font>
    <font>
      <sz val="8"/>
      <color theme="3"/>
      <name val="Arial"/>
      <family val="2"/>
    </font>
    <font>
      <sz val="10"/>
      <color indexed="17"/>
      <name val="Arial"/>
      <family val="2"/>
    </font>
    <font>
      <sz val="10"/>
      <color rgb="FFFF0000"/>
      <name val="Arial"/>
      <family val="2"/>
    </font>
    <font>
      <b/>
      <i/>
      <u/>
      <sz val="10"/>
      <name val="Arial"/>
      <family val="2"/>
    </font>
    <font>
      <sz val="10"/>
      <color indexed="12"/>
      <name val="Arial"/>
      <family val="2"/>
    </font>
    <font>
      <sz val="10"/>
      <color indexed="57"/>
      <name val="Arial"/>
      <family val="2"/>
    </font>
    <font>
      <b/>
      <i/>
      <u/>
      <sz val="8"/>
      <name val="Arial"/>
      <family val="2"/>
    </font>
    <font>
      <i/>
      <u/>
      <sz val="8"/>
      <name val="Arial"/>
      <family val="2"/>
    </font>
    <font>
      <i/>
      <sz val="8"/>
      <name val="Arial"/>
      <family val="2"/>
    </font>
    <font>
      <b/>
      <sz val="10"/>
      <color indexed="9"/>
      <name val="Arial"/>
      <family val="2"/>
    </font>
    <font>
      <b/>
      <sz val="9"/>
      <color indexed="9"/>
      <name val="Arial"/>
      <family val="2"/>
    </font>
    <font>
      <sz val="9"/>
      <color indexed="9"/>
      <name val="Arial"/>
      <family val="2"/>
    </font>
    <font>
      <sz val="8"/>
      <color indexed="9"/>
      <name val="Arial"/>
      <family val="2"/>
    </font>
    <font>
      <i/>
      <sz val="10"/>
      <color theme="3"/>
      <name val="Arial"/>
      <family val="2"/>
    </font>
    <font>
      <sz val="11"/>
      <color indexed="26"/>
      <name val="Calibri"/>
      <family val="2"/>
    </font>
    <font>
      <i/>
      <sz val="10"/>
      <name val="Arial"/>
      <family val="2"/>
    </font>
    <font>
      <sz val="10"/>
      <color theme="1"/>
      <name val="Arial Narrow"/>
      <family val="2"/>
    </font>
    <font>
      <sz val="10"/>
      <name val="Arial Narrow"/>
      <family val="2"/>
    </font>
    <font>
      <sz val="11"/>
      <name val="Calibri"/>
      <family val="2"/>
      <scheme val="minor"/>
    </font>
    <font>
      <u/>
      <sz val="11"/>
      <color theme="1"/>
      <name val="Calibri"/>
      <family val="2"/>
      <scheme val="minor"/>
    </font>
    <font>
      <sz val="9"/>
      <color indexed="12"/>
      <name val="Arial"/>
      <family val="2"/>
    </font>
    <font>
      <b/>
      <sz val="11"/>
      <name val="Arial"/>
      <family val="2"/>
    </font>
    <font>
      <b/>
      <sz val="11"/>
      <color theme="1"/>
      <name val="Calibri"/>
      <family val="2"/>
      <scheme val="minor"/>
    </font>
    <font>
      <sz val="8"/>
      <color indexed="17"/>
      <name val="Arial"/>
      <family val="2"/>
    </font>
    <font>
      <sz val="8"/>
      <color rgb="FF008000"/>
      <name val="Arial"/>
      <family val="2"/>
    </font>
    <font>
      <b/>
      <sz val="16"/>
      <name val="Arial"/>
      <family val="2"/>
    </font>
    <font>
      <sz val="14"/>
      <name val="Arial"/>
      <family val="2"/>
    </font>
    <font>
      <b/>
      <sz val="10"/>
      <color theme="0" tint="-0.499984740745262"/>
      <name val="Arial"/>
      <family val="2"/>
    </font>
    <font>
      <sz val="10"/>
      <color theme="0" tint="-0.34998626667073579"/>
      <name val="Arial"/>
      <family val="2"/>
    </font>
    <font>
      <sz val="10"/>
      <name val="Times New Roman"/>
      <family val="1"/>
    </font>
    <font>
      <u/>
      <sz val="10"/>
      <color indexed="12"/>
      <name val="Times New Roman"/>
      <family val="1"/>
    </font>
    <font>
      <u/>
      <sz val="10"/>
      <color indexed="12"/>
      <name val="Arial"/>
      <family val="2"/>
    </font>
    <font>
      <sz val="8"/>
      <color theme="0" tint="-0.34998626667073579"/>
      <name val="Arial"/>
      <family val="2"/>
    </font>
    <font>
      <b/>
      <u/>
      <sz val="10"/>
      <name val="Arial"/>
      <family val="2"/>
    </font>
    <font>
      <b/>
      <sz val="10"/>
      <color rgb="FF0000FF"/>
      <name val="Arial"/>
      <family val="2"/>
    </font>
    <font>
      <b/>
      <sz val="12"/>
      <name val="Arial"/>
      <family val="2"/>
    </font>
    <font>
      <sz val="10"/>
      <color rgb="FF0000FF"/>
      <name val="Arial"/>
      <family val="2"/>
    </font>
    <font>
      <sz val="10"/>
      <color indexed="23"/>
      <name val="Arial"/>
      <family val="2"/>
    </font>
    <font>
      <b/>
      <sz val="10"/>
      <color indexed="55"/>
      <name val="Arial"/>
      <family val="2"/>
    </font>
    <font>
      <sz val="9"/>
      <color indexed="55"/>
      <name val="Arial"/>
      <family val="2"/>
    </font>
    <font>
      <b/>
      <sz val="10"/>
      <color theme="0"/>
      <name val="Arial"/>
      <family val="2"/>
    </font>
    <font>
      <b/>
      <sz val="10"/>
      <color theme="0" tint="-0.34998626667073579"/>
      <name val="Arial"/>
      <family val="2"/>
    </font>
    <font>
      <sz val="8"/>
      <color indexed="12"/>
      <name val="Arial"/>
      <family val="2"/>
    </font>
    <font>
      <b/>
      <sz val="12"/>
      <color indexed="12"/>
      <name val="Arial"/>
      <family val="2"/>
    </font>
    <font>
      <sz val="10"/>
      <color indexed="42"/>
      <name val="Arial"/>
      <family val="2"/>
    </font>
    <font>
      <sz val="9"/>
      <name val="Arial"/>
      <family val="2"/>
    </font>
    <font>
      <b/>
      <sz val="9"/>
      <name val="Arial"/>
      <family val="2"/>
    </font>
    <font>
      <vertAlign val="superscript"/>
      <sz val="8"/>
      <name val="Arial"/>
      <family val="2"/>
    </font>
    <font>
      <sz val="10"/>
      <color indexed="9"/>
      <name val="Arial"/>
      <family val="2"/>
    </font>
  </fonts>
  <fills count="5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indexed="13"/>
        <bgColor indexed="64"/>
      </patternFill>
    </fill>
    <fill>
      <patternFill patternType="solid">
        <fgColor indexed="50"/>
        <bgColor indexed="64"/>
      </patternFill>
    </fill>
    <fill>
      <patternFill patternType="solid">
        <fgColor indexed="40"/>
        <bgColor indexed="64"/>
      </patternFill>
    </fill>
    <fill>
      <patternFill patternType="solid">
        <fgColor indexed="10"/>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6"/>
        <bgColor indexed="64"/>
      </patternFill>
    </fill>
    <fill>
      <patternFill patternType="solid">
        <fgColor theme="6"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FF00"/>
        <bgColor indexed="64"/>
      </patternFill>
    </fill>
    <fill>
      <patternFill patternType="solid">
        <fgColor rgb="FF00FFFF"/>
        <bgColor indexed="64"/>
      </patternFill>
    </fill>
    <fill>
      <patternFill patternType="solid">
        <fgColor indexed="42"/>
        <bgColor indexed="64"/>
      </patternFill>
    </fill>
    <fill>
      <patternFill patternType="solid">
        <fgColor indexed="9"/>
        <bgColor indexed="64"/>
      </patternFill>
    </fill>
    <fill>
      <patternFill patternType="solid">
        <fgColor rgb="FFC00000"/>
        <bgColor indexed="64"/>
      </patternFill>
    </fill>
    <fill>
      <patternFill patternType="solid">
        <fgColor theme="7" tint="0.39997558519241921"/>
        <bgColor indexed="64"/>
      </patternFill>
    </fill>
  </fills>
  <borders count="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right/>
      <top/>
      <bottom style="thin">
        <color indexed="39"/>
      </bottom>
      <diagonal/>
    </border>
    <border>
      <left/>
      <right/>
      <top style="thin">
        <color indexed="39"/>
      </top>
      <bottom/>
      <diagonal/>
    </border>
    <border>
      <left/>
      <right/>
      <top/>
      <bottom style="thin">
        <color indexed="12"/>
      </bottom>
      <diagonal/>
    </border>
    <border>
      <left/>
      <right/>
      <top style="thin">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s>
  <cellStyleXfs count="8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6" fillId="0" borderId="0"/>
    <xf numFmtId="9" fontId="6" fillId="0" borderId="0" applyFont="0" applyFill="0" applyBorder="0" applyAlignment="0" applyProtection="0"/>
    <xf numFmtId="0" fontId="19" fillId="0" borderId="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6" fillId="25"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7" fillId="17" borderId="0" applyNumberFormat="0" applyBorder="0" applyAlignment="0" applyProtection="0"/>
    <xf numFmtId="0" fontId="38" fillId="0" borderId="52" applyNumberFormat="0" applyFill="0" applyAlignment="0" applyProtection="0"/>
    <xf numFmtId="0" fontId="39" fillId="0" borderId="53" applyNumberFormat="0" applyFill="0" applyAlignment="0" applyProtection="0"/>
    <xf numFmtId="0" fontId="40" fillId="0" borderId="54" applyNumberFormat="0" applyFill="0" applyAlignment="0" applyProtection="0"/>
    <xf numFmtId="0" fontId="40" fillId="0" borderId="0" applyNumberFormat="0" applyFill="0" applyBorder="0" applyAlignment="0" applyProtection="0"/>
    <xf numFmtId="0" fontId="41" fillId="29" borderId="55" applyNumberFormat="0" applyAlignment="0" applyProtection="0"/>
    <xf numFmtId="0" fontId="42" fillId="0" borderId="56" applyNumberFormat="0" applyFill="0" applyAlignment="0" applyProtection="0"/>
    <xf numFmtId="0" fontId="42" fillId="0" borderId="56" applyNumberFormat="0" applyFill="0" applyAlignment="0" applyProtection="0"/>
    <xf numFmtId="41" fontId="43" fillId="0" borderId="0" applyFont="0" applyFill="0" applyBorder="0" applyAlignment="0" applyProtection="0"/>
    <xf numFmtId="43" fontId="1"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43" fontId="6" fillId="0" borderId="0" applyFont="0" applyFill="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3" borderId="0" applyNumberFormat="0" applyBorder="0" applyAlignment="0" applyProtection="0"/>
    <xf numFmtId="0" fontId="37" fillId="17" borderId="0" applyNumberFormat="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44" fillId="20" borderId="57" applyNumberFormat="0" applyAlignment="0" applyProtection="0"/>
    <xf numFmtId="0" fontId="45" fillId="16"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6" fillId="0" borderId="0"/>
    <xf numFmtId="0" fontId="6" fillId="0" borderId="0"/>
    <xf numFmtId="179" fontId="6" fillId="0" borderId="0"/>
    <xf numFmtId="179" fontId="43" fillId="0" borderId="0"/>
    <xf numFmtId="0" fontId="43" fillId="0" borderId="0"/>
    <xf numFmtId="179" fontId="6" fillId="0" borderId="0"/>
    <xf numFmtId="0" fontId="1" fillId="0" borderId="0"/>
    <xf numFmtId="0" fontId="35" fillId="35" borderId="58" applyNumberFormat="0" applyFont="0" applyAlignment="0" applyProtection="0"/>
    <xf numFmtId="9" fontId="1"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179" fontId="6" fillId="0" borderId="0"/>
    <xf numFmtId="0" fontId="47" fillId="0" borderId="0" applyNumberFormat="0" applyFill="0" applyBorder="0" applyAlignment="0" applyProtection="0"/>
    <xf numFmtId="0" fontId="41" fillId="29" borderId="55" applyNumberFormat="0" applyAlignment="0" applyProtection="0"/>
    <xf numFmtId="43" fontId="19" fillId="0" borderId="0" applyFont="0" applyFill="0" applyBorder="0" applyAlignment="0" applyProtection="0"/>
    <xf numFmtId="0" fontId="6" fillId="0" borderId="0"/>
    <xf numFmtId="0" fontId="78" fillId="0" borderId="0"/>
    <xf numFmtId="0" fontId="79" fillId="0" borderId="0" applyNumberFormat="0" applyFill="0" applyBorder="0" applyAlignment="0" applyProtection="0">
      <alignment vertical="top"/>
      <protection locked="0"/>
    </xf>
    <xf numFmtId="0" fontId="6" fillId="0" borderId="0"/>
    <xf numFmtId="0" fontId="6" fillId="0" borderId="0"/>
    <xf numFmtId="0" fontId="6" fillId="0" borderId="0"/>
    <xf numFmtId="0" fontId="1" fillId="0" borderId="0"/>
  </cellStyleXfs>
  <cellXfs count="758">
    <xf numFmtId="0" fontId="0" fillId="0" borderId="0" xfId="0"/>
    <xf numFmtId="0" fontId="3" fillId="0" borderId="0" xfId="0" applyFont="1"/>
    <xf numFmtId="1" fontId="2" fillId="2" borderId="8" xfId="0" applyNumberFormat="1" applyFont="1" applyFill="1" applyBorder="1" applyAlignment="1">
      <alignment horizontal="center" vertical="center" wrapText="1"/>
    </xf>
    <xf numFmtId="0" fontId="5"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2" fillId="0" borderId="7" xfId="0" applyFont="1" applyFill="1" applyBorder="1" applyAlignment="1">
      <alignment horizontal="center" vertical="center" wrapText="1"/>
    </xf>
    <xf numFmtId="0" fontId="5" fillId="0" borderId="0" xfId="0" applyFont="1" applyBorder="1" applyAlignment="1">
      <alignment horizontal="center"/>
    </xf>
    <xf numFmtId="0" fontId="3" fillId="0" borderId="0" xfId="0" applyFont="1" applyBorder="1"/>
    <xf numFmtId="0" fontId="3" fillId="0" borderId="5" xfId="0" applyFont="1" applyBorder="1"/>
    <xf numFmtId="0" fontId="6" fillId="3" borderId="8" xfId="0" applyFont="1" applyFill="1" applyBorder="1" applyAlignment="1">
      <alignment horizontal="center" vertical="center" wrapText="1"/>
    </xf>
    <xf numFmtId="37" fontId="7" fillId="3" borderId="9" xfId="1" applyNumberFormat="1" applyFont="1" applyFill="1" applyBorder="1" applyAlignment="1">
      <alignment horizontal="center" vertical="center"/>
    </xf>
    <xf numFmtId="37" fontId="7" fillId="3" borderId="10" xfId="1" applyNumberFormat="1" applyFont="1" applyFill="1" applyBorder="1" applyAlignment="1">
      <alignment horizontal="center" vertical="center"/>
    </xf>
    <xf numFmtId="0" fontId="7" fillId="0" borderId="7" xfId="0" applyFont="1" applyFill="1" applyBorder="1" applyAlignment="1">
      <alignment horizontal="center" vertical="center"/>
    </xf>
    <xf numFmtId="37" fontId="7" fillId="0" borderId="0" xfId="1" applyNumberFormat="1" applyFont="1" applyBorder="1" applyAlignment="1">
      <alignment horizontal="center" vertical="center"/>
    </xf>
    <xf numFmtId="37" fontId="7" fillId="0" borderId="5" xfId="1" applyNumberFormat="1" applyFont="1" applyBorder="1" applyAlignment="1">
      <alignment horizontal="center" vertical="center"/>
    </xf>
    <xf numFmtId="164" fontId="7" fillId="0" borderId="0" xfId="1" applyNumberFormat="1" applyFont="1" applyBorder="1" applyAlignment="1">
      <alignment horizontal="center" vertical="center"/>
    </xf>
    <xf numFmtId="164" fontId="7" fillId="0" borderId="5" xfId="1" applyNumberFormat="1" applyFont="1" applyBorder="1" applyAlignment="1">
      <alignment horizontal="center" vertical="center"/>
    </xf>
    <xf numFmtId="0" fontId="6" fillId="0" borderId="7" xfId="0" applyFont="1" applyFill="1" applyBorder="1" applyAlignment="1">
      <alignment horizontal="center" vertical="center" wrapText="1"/>
    </xf>
    <xf numFmtId="37" fontId="7" fillId="0" borderId="0" xfId="1" applyNumberFormat="1" applyFont="1" applyFill="1" applyBorder="1" applyAlignment="1">
      <alignment horizontal="center" vertical="center"/>
    </xf>
    <xf numFmtId="37" fontId="7" fillId="0" borderId="5" xfId="1" applyNumberFormat="1" applyFont="1" applyFill="1" applyBorder="1" applyAlignment="1">
      <alignment horizontal="center" vertical="center"/>
    </xf>
    <xf numFmtId="165" fontId="7" fillId="0" borderId="0" xfId="1" applyNumberFormat="1" applyFont="1" applyFill="1" applyBorder="1" applyAlignment="1">
      <alignment horizontal="center" vertical="center"/>
    </xf>
    <xf numFmtId="165" fontId="7" fillId="0" borderId="5" xfId="1" applyNumberFormat="1" applyFont="1" applyFill="1" applyBorder="1" applyAlignment="1">
      <alignment horizontal="center" vertical="center"/>
    </xf>
    <xf numFmtId="43" fontId="7" fillId="0" borderId="0" xfId="1" applyFont="1" applyFill="1" applyBorder="1" applyAlignment="1">
      <alignment horizontal="center" vertical="center"/>
    </xf>
    <xf numFmtId="43" fontId="5" fillId="0" borderId="0" xfId="0" applyNumberFormat="1" applyFont="1" applyBorder="1"/>
    <xf numFmtId="43" fontId="5" fillId="0" borderId="5" xfId="0" applyNumberFormat="1" applyFont="1" applyBorder="1"/>
    <xf numFmtId="0" fontId="7" fillId="4" borderId="8" xfId="0" applyFont="1" applyFill="1" applyBorder="1" applyAlignment="1">
      <alignment horizontal="center" vertical="center"/>
    </xf>
    <xf numFmtId="165" fontId="7" fillId="4" borderId="9" xfId="1" applyNumberFormat="1" applyFont="1" applyFill="1" applyBorder="1" applyAlignment="1">
      <alignment horizontal="center" vertical="center"/>
    </xf>
    <xf numFmtId="165" fontId="7" fillId="4" borderId="10" xfId="1"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5" fillId="0" borderId="0" xfId="0" applyFont="1" applyBorder="1"/>
    <xf numFmtId="0" fontId="2" fillId="0" borderId="6" xfId="0" applyFont="1" applyFill="1" applyBorder="1" applyAlignment="1">
      <alignment horizontal="center" vertical="center" wrapText="1"/>
    </xf>
    <xf numFmtId="43" fontId="7" fillId="0" borderId="2" xfId="1" applyFont="1" applyFill="1" applyBorder="1" applyAlignment="1">
      <alignment horizontal="center" vertical="center"/>
    </xf>
    <xf numFmtId="0" fontId="5" fillId="0" borderId="2" xfId="0" applyFont="1" applyBorder="1"/>
    <xf numFmtId="0" fontId="3" fillId="0" borderId="3" xfId="0" applyFont="1" applyBorder="1"/>
    <xf numFmtId="165" fontId="7" fillId="3" borderId="9" xfId="1" applyNumberFormat="1" applyFont="1" applyFill="1" applyBorder="1" applyAlignment="1">
      <alignment horizontal="center" vertical="center"/>
    </xf>
    <xf numFmtId="165" fontId="7" fillId="3" borderId="10" xfId="1" applyNumberFormat="1" applyFont="1" applyFill="1" applyBorder="1" applyAlignment="1">
      <alignment horizontal="center" vertical="center"/>
    </xf>
    <xf numFmtId="37" fontId="5" fillId="0" borderId="0" xfId="0" applyNumberFormat="1" applyFont="1" applyBorder="1" applyAlignment="1">
      <alignment horizontal="center" vertical="center"/>
    </xf>
    <xf numFmtId="37" fontId="5" fillId="0" borderId="5" xfId="0" applyNumberFormat="1" applyFont="1" applyBorder="1" applyAlignment="1">
      <alignment horizontal="center" vertical="center"/>
    </xf>
    <xf numFmtId="39" fontId="5" fillId="0" borderId="0" xfId="0" applyNumberFormat="1" applyFont="1" applyBorder="1" applyAlignment="1">
      <alignment horizontal="center" vertical="center"/>
    </xf>
    <xf numFmtId="2" fontId="5" fillId="0" borderId="0" xfId="0" applyNumberFormat="1" applyFont="1" applyBorder="1"/>
    <xf numFmtId="2" fontId="5" fillId="0" borderId="5" xfId="0" applyNumberFormat="1" applyFont="1" applyBorder="1"/>
    <xf numFmtId="165" fontId="5" fillId="0" borderId="0" xfId="1" applyNumberFormat="1" applyFont="1" applyBorder="1" applyAlignment="1">
      <alignment horizontal="center" vertical="center"/>
    </xf>
    <xf numFmtId="165" fontId="5" fillId="0" borderId="5" xfId="1" applyNumberFormat="1" applyFont="1" applyBorder="1" applyAlignment="1">
      <alignment horizontal="center" vertical="center"/>
    </xf>
    <xf numFmtId="37" fontId="5" fillId="4" borderId="9" xfId="0" applyNumberFormat="1" applyFont="1" applyFill="1" applyBorder="1" applyAlignment="1">
      <alignment horizontal="center" vertical="center"/>
    </xf>
    <xf numFmtId="37" fontId="5" fillId="4" borderId="10"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37" fontId="5" fillId="0" borderId="0" xfId="0" applyNumberFormat="1" applyFont="1" applyFill="1" applyBorder="1" applyAlignment="1">
      <alignment horizontal="center" vertical="center"/>
    </xf>
    <xf numFmtId="37" fontId="5" fillId="0" borderId="5" xfId="0" applyNumberFormat="1" applyFont="1" applyFill="1" applyBorder="1" applyAlignment="1">
      <alignment horizontal="center" vertical="center"/>
    </xf>
    <xf numFmtId="0" fontId="4"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9" xfId="0" applyFont="1" applyFill="1" applyBorder="1"/>
    <xf numFmtId="0" fontId="3" fillId="4" borderId="10" xfId="0" applyFont="1" applyFill="1" applyBorder="1"/>
    <xf numFmtId="37" fontId="5" fillId="0" borderId="0" xfId="1" applyNumberFormat="1" applyFont="1" applyBorder="1" applyAlignment="1">
      <alignment horizontal="center" vertical="center"/>
    </xf>
    <xf numFmtId="37" fontId="5" fillId="0" borderId="5" xfId="1" applyNumberFormat="1" applyFont="1" applyBorder="1" applyAlignment="1">
      <alignment horizontal="center" vertical="center"/>
    </xf>
    <xf numFmtId="0" fontId="7" fillId="0" borderId="7" xfId="0" applyFont="1" applyBorder="1" applyAlignment="1">
      <alignment horizontal="center" vertical="center"/>
    </xf>
    <xf numFmtId="0" fontId="4" fillId="0" borderId="7" xfId="0" applyFont="1" applyFill="1" applyBorder="1" applyAlignment="1">
      <alignment horizontal="center" vertical="center"/>
    </xf>
    <xf numFmtId="165" fontId="4" fillId="0" borderId="0"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9" fontId="7" fillId="0" borderId="0" xfId="3" applyFont="1" applyBorder="1" applyAlignment="1">
      <alignment horizontal="center" vertical="center"/>
    </xf>
    <xf numFmtId="9" fontId="7" fillId="0" borderId="5" xfId="3" applyFont="1" applyBorder="1" applyAlignment="1">
      <alignment horizontal="center" vertical="center"/>
    </xf>
    <xf numFmtId="165" fontId="4" fillId="4" borderId="9" xfId="1" applyNumberFormat="1" applyFont="1" applyFill="1" applyBorder="1" applyAlignment="1">
      <alignment horizontal="center" vertical="center"/>
    </xf>
    <xf numFmtId="165" fontId="4" fillId="4" borderId="10" xfId="1" applyNumberFormat="1" applyFont="1" applyFill="1" applyBorder="1" applyAlignment="1">
      <alignment horizontal="center" vertical="center"/>
    </xf>
    <xf numFmtId="0" fontId="4" fillId="2" borderId="8" xfId="0" applyFont="1" applyFill="1" applyBorder="1" applyAlignment="1">
      <alignment horizontal="center" vertical="center"/>
    </xf>
    <xf numFmtId="166" fontId="5" fillId="2" borderId="9" xfId="0" applyNumberFormat="1" applyFont="1" applyFill="1" applyBorder="1" applyAlignment="1">
      <alignment horizontal="center" vertical="center"/>
    </xf>
    <xf numFmtId="0" fontId="5" fillId="2" borderId="9" xfId="0" applyFont="1" applyFill="1" applyBorder="1"/>
    <xf numFmtId="1" fontId="5" fillId="0" borderId="0" xfId="0" applyNumberFormat="1" applyFont="1" applyBorder="1" applyAlignment="1">
      <alignment horizontal="center" vertical="center"/>
    </xf>
    <xf numFmtId="1" fontId="5" fillId="0" borderId="5" xfId="0" applyNumberFormat="1" applyFont="1" applyBorder="1" applyAlignment="1">
      <alignment horizontal="center" vertical="center"/>
    </xf>
    <xf numFmtId="167" fontId="5" fillId="0" borderId="0" xfId="0" applyNumberFormat="1" applyFont="1" applyBorder="1" applyAlignment="1">
      <alignment horizontal="center" vertical="center"/>
    </xf>
    <xf numFmtId="167" fontId="5" fillId="0" borderId="0" xfId="0" applyNumberFormat="1" applyFont="1" applyBorder="1"/>
    <xf numFmtId="167" fontId="3" fillId="0" borderId="5" xfId="0" applyNumberFormat="1" applyFont="1" applyBorder="1"/>
    <xf numFmtId="167" fontId="5" fillId="0" borderId="0" xfId="1" applyNumberFormat="1" applyFont="1" applyBorder="1" applyAlignment="1">
      <alignment horizontal="center" vertical="center"/>
    </xf>
    <xf numFmtId="168" fontId="5" fillId="0" borderId="0" xfId="1" applyNumberFormat="1" applyFont="1" applyBorder="1" applyAlignment="1">
      <alignment horizontal="center" vertical="center"/>
    </xf>
    <xf numFmtId="169" fontId="5" fillId="0" borderId="0" xfId="0" applyNumberFormat="1" applyFont="1" applyBorder="1"/>
    <xf numFmtId="169" fontId="3" fillId="0" borderId="5" xfId="0" applyNumberFormat="1" applyFont="1" applyBorder="1"/>
    <xf numFmtId="170" fontId="5" fillId="0" borderId="0" xfId="1" applyNumberFormat="1" applyFont="1" applyBorder="1" applyAlignment="1">
      <alignment horizontal="center" vertical="center"/>
    </xf>
    <xf numFmtId="43" fontId="3" fillId="0" borderId="5" xfId="0" applyNumberFormat="1" applyFont="1" applyBorder="1"/>
    <xf numFmtId="0" fontId="4" fillId="2" borderId="8" xfId="0" applyFont="1" applyFill="1" applyBorder="1" applyAlignment="1">
      <alignment horizontal="center" vertical="center" wrapText="1"/>
    </xf>
    <xf numFmtId="165" fontId="4" fillId="2" borderId="9" xfId="1" applyNumberFormat="1" applyFont="1" applyFill="1" applyBorder="1" applyAlignment="1">
      <alignment horizontal="center" vertical="center"/>
    </xf>
    <xf numFmtId="165" fontId="4" fillId="2" borderId="10" xfId="1" applyNumberFormat="1" applyFont="1" applyFill="1" applyBorder="1" applyAlignment="1">
      <alignment horizontal="center" vertical="center"/>
    </xf>
    <xf numFmtId="0" fontId="7" fillId="0" borderId="11" xfId="0" applyFont="1" applyBorder="1" applyAlignment="1">
      <alignment horizontal="center" vertical="center"/>
    </xf>
    <xf numFmtId="43" fontId="5" fillId="0" borderId="0" xfId="1" applyFont="1" applyBorder="1" applyAlignment="1">
      <alignment horizontal="center" vertical="center"/>
    </xf>
    <xf numFmtId="0" fontId="4" fillId="5" borderId="8" xfId="0" applyFont="1" applyFill="1" applyBorder="1" applyAlignment="1">
      <alignment horizontal="center" vertical="center"/>
    </xf>
    <xf numFmtId="165" fontId="5" fillId="5" borderId="9" xfId="1" applyNumberFormat="1" applyFont="1" applyFill="1" applyBorder="1" applyAlignment="1">
      <alignment horizontal="center" vertical="center"/>
    </xf>
    <xf numFmtId="165" fontId="5" fillId="5" borderId="10" xfId="1" applyNumberFormat="1" applyFont="1" applyFill="1" applyBorder="1" applyAlignment="1">
      <alignment horizontal="center" vertical="center"/>
    </xf>
    <xf numFmtId="0" fontId="5" fillId="0" borderId="0" xfId="0" applyFont="1"/>
    <xf numFmtId="0" fontId="7" fillId="0" borderId="7" xfId="0" applyFont="1" applyBorder="1" applyAlignment="1">
      <alignment horizontal="center" vertical="center" wrapText="1"/>
    </xf>
    <xf numFmtId="9" fontId="5" fillId="0" borderId="0" xfId="3" applyFont="1" applyBorder="1" applyAlignment="1">
      <alignment horizontal="center" vertical="center"/>
    </xf>
    <xf numFmtId="9" fontId="5" fillId="0" borderId="5" xfId="3" applyFont="1" applyBorder="1" applyAlignment="1">
      <alignment horizontal="center" vertical="center"/>
    </xf>
    <xf numFmtId="165" fontId="5" fillId="0" borderId="0" xfId="0" applyNumberFormat="1" applyFont="1" applyBorder="1" applyAlignment="1">
      <alignment horizontal="center" vertical="center"/>
    </xf>
    <xf numFmtId="165" fontId="5" fillId="0" borderId="5" xfId="0" applyNumberFormat="1" applyFont="1" applyBorder="1" applyAlignment="1">
      <alignment horizontal="center" vertical="center"/>
    </xf>
    <xf numFmtId="165" fontId="4" fillId="5" borderId="9" xfId="0" applyNumberFormat="1" applyFont="1" applyFill="1" applyBorder="1" applyAlignment="1">
      <alignment horizontal="center" vertical="center"/>
    </xf>
    <xf numFmtId="165" fontId="4" fillId="5" borderId="10" xfId="0" applyNumberFormat="1" applyFont="1" applyFill="1" applyBorder="1" applyAlignment="1">
      <alignment horizontal="center" vertical="center"/>
    </xf>
    <xf numFmtId="0" fontId="4" fillId="0" borderId="11" xfId="0" applyFont="1" applyBorder="1" applyAlignment="1">
      <alignment horizontal="center" vertical="center"/>
    </xf>
    <xf numFmtId="165" fontId="8" fillId="0" borderId="0" xfId="0" applyNumberFormat="1" applyFont="1" applyBorder="1" applyAlignment="1">
      <alignment horizontal="center" vertical="center"/>
    </xf>
    <xf numFmtId="165" fontId="8" fillId="0" borderId="5" xfId="0" applyNumberFormat="1" applyFont="1" applyBorder="1" applyAlignment="1">
      <alignment horizontal="center" vertical="center"/>
    </xf>
    <xf numFmtId="165" fontId="5" fillId="4" borderId="9" xfId="0" applyNumberFormat="1" applyFont="1" applyFill="1" applyBorder="1" applyAlignment="1">
      <alignment horizontal="center" vertical="center"/>
    </xf>
    <xf numFmtId="0" fontId="5" fillId="4" borderId="10" xfId="0" applyFont="1" applyFill="1" applyBorder="1"/>
    <xf numFmtId="165" fontId="4" fillId="4" borderId="9" xfId="0" applyNumberFormat="1" applyFont="1" applyFill="1" applyBorder="1" applyAlignment="1">
      <alignment horizontal="center" vertical="center"/>
    </xf>
    <xf numFmtId="165" fontId="4" fillId="4" borderId="10" xfId="0" applyNumberFormat="1" applyFont="1" applyFill="1" applyBorder="1" applyAlignment="1">
      <alignment horizontal="center" vertical="center"/>
    </xf>
    <xf numFmtId="0" fontId="4" fillId="0" borderId="11" xfId="0" applyFont="1" applyFill="1" applyBorder="1" applyAlignment="1">
      <alignment horizontal="center" vertical="center"/>
    </xf>
    <xf numFmtId="5" fontId="4" fillId="0" borderId="9" xfId="0" applyNumberFormat="1" applyFont="1" applyFill="1" applyBorder="1" applyAlignment="1">
      <alignment horizontal="center" vertical="center"/>
    </xf>
    <xf numFmtId="5" fontId="4" fillId="0" borderId="0" xfId="0" applyNumberFormat="1" applyFont="1" applyFill="1" applyBorder="1" applyAlignment="1">
      <alignment horizontal="center" vertical="center"/>
    </xf>
    <xf numFmtId="0" fontId="5" fillId="0" borderId="0" xfId="0" applyFont="1" applyFill="1" applyBorder="1"/>
    <xf numFmtId="0" fontId="5" fillId="0" borderId="5" xfId="0" applyFont="1" applyBorder="1"/>
    <xf numFmtId="166" fontId="7" fillId="2" borderId="9" xfId="0" applyNumberFormat="1" applyFont="1" applyFill="1" applyBorder="1" applyAlignment="1">
      <alignment horizontal="center" vertical="center"/>
    </xf>
    <xf numFmtId="166" fontId="7" fillId="2" borderId="10" xfId="0" applyNumberFormat="1" applyFont="1" applyFill="1" applyBorder="1" applyAlignment="1">
      <alignment horizontal="center" vertical="center"/>
    </xf>
    <xf numFmtId="165" fontId="7" fillId="0" borderId="0" xfId="1" applyNumberFormat="1" applyFont="1" applyBorder="1" applyAlignment="1">
      <alignment horizontal="center" vertical="center"/>
    </xf>
    <xf numFmtId="165" fontId="7" fillId="0" borderId="5" xfId="1" applyNumberFormat="1" applyFont="1" applyBorder="1" applyAlignment="1">
      <alignment horizontal="center" vertical="center"/>
    </xf>
    <xf numFmtId="166" fontId="5" fillId="0" borderId="0" xfId="0" applyNumberFormat="1" applyFont="1" applyBorder="1" applyAlignment="1">
      <alignment horizontal="center" vertical="center"/>
    </xf>
    <xf numFmtId="166" fontId="5" fillId="2" borderId="9" xfId="1" applyNumberFormat="1" applyFont="1" applyFill="1" applyBorder="1" applyAlignment="1">
      <alignment horizontal="center" vertical="center"/>
    </xf>
    <xf numFmtId="166" fontId="5" fillId="2" borderId="10" xfId="1" applyNumberFormat="1" applyFont="1" applyFill="1" applyBorder="1" applyAlignment="1">
      <alignment horizontal="center" vertical="center"/>
    </xf>
    <xf numFmtId="166" fontId="10" fillId="0" borderId="0" xfId="1" applyNumberFormat="1" applyFont="1" applyBorder="1" applyAlignment="1">
      <alignment horizontal="center" vertical="center"/>
    </xf>
    <xf numFmtId="166" fontId="5" fillId="0" borderId="0" xfId="1" applyNumberFormat="1" applyFont="1" applyBorder="1" applyAlignment="1">
      <alignment horizontal="center" vertical="center"/>
    </xf>
    <xf numFmtId="166" fontId="5" fillId="0" borderId="5" xfId="1" applyNumberFormat="1" applyFont="1" applyBorder="1" applyAlignment="1">
      <alignment horizontal="center" vertical="center"/>
    </xf>
    <xf numFmtId="0" fontId="7" fillId="0" borderId="12" xfId="0" applyFont="1" applyBorder="1" applyAlignment="1">
      <alignment horizontal="center" vertical="center"/>
    </xf>
    <xf numFmtId="166" fontId="5" fillId="0" borderId="13" xfId="0" applyNumberFormat="1" applyFont="1" applyBorder="1" applyAlignment="1">
      <alignment horizontal="center" vertical="center"/>
    </xf>
    <xf numFmtId="0" fontId="5" fillId="0" borderId="13" xfId="0" applyFont="1" applyBorder="1"/>
    <xf numFmtId="0" fontId="5" fillId="0" borderId="14" xfId="0" applyFont="1" applyBorder="1"/>
    <xf numFmtId="0" fontId="4" fillId="6" borderId="8" xfId="0" applyFont="1" applyFill="1" applyBorder="1" applyAlignment="1">
      <alignment horizontal="center" vertical="center"/>
    </xf>
    <xf numFmtId="166" fontId="5" fillId="6" borderId="9" xfId="0" applyNumberFormat="1" applyFont="1" applyFill="1" applyBorder="1" applyAlignment="1">
      <alignment horizontal="center" vertical="center"/>
    </xf>
    <xf numFmtId="0" fontId="5" fillId="6" borderId="9" xfId="0" applyFont="1" applyFill="1" applyBorder="1"/>
    <xf numFmtId="0" fontId="5" fillId="6" borderId="10" xfId="0" applyFont="1" applyFill="1" applyBorder="1"/>
    <xf numFmtId="1" fontId="6" fillId="0" borderId="7" xfId="0" applyNumberFormat="1" applyFont="1" applyFill="1" applyBorder="1" applyAlignment="1">
      <alignment horizontal="center" vertical="center" wrapText="1"/>
    </xf>
    <xf numFmtId="171" fontId="6" fillId="0" borderId="0" xfId="3" applyNumberFormat="1" applyFont="1" applyFill="1" applyBorder="1" applyAlignment="1">
      <alignment horizontal="center" vertical="center"/>
    </xf>
    <xf numFmtId="171" fontId="5" fillId="0" borderId="0" xfId="3" applyNumberFormat="1" applyFont="1" applyBorder="1"/>
    <xf numFmtId="171" fontId="5" fillId="0" borderId="5" xfId="3" applyNumberFormat="1" applyFont="1" applyBorder="1"/>
    <xf numFmtId="9" fontId="6" fillId="0" borderId="0" xfId="0" applyNumberFormat="1" applyFont="1" applyFill="1" applyBorder="1" applyAlignment="1">
      <alignment horizontal="center" vertical="center"/>
    </xf>
    <xf numFmtId="9" fontId="6" fillId="0" borderId="5" xfId="0" applyNumberFormat="1" applyFont="1" applyFill="1" applyBorder="1" applyAlignment="1">
      <alignment horizontal="center" vertical="center"/>
    </xf>
    <xf numFmtId="37" fontId="6" fillId="0" borderId="0" xfId="1" applyNumberFormat="1" applyFont="1" applyFill="1" applyBorder="1" applyAlignment="1">
      <alignment horizontal="center" vertical="center"/>
    </xf>
    <xf numFmtId="37" fontId="6" fillId="0" borderId="5" xfId="1" applyNumberFormat="1" applyFont="1" applyFill="1" applyBorder="1" applyAlignment="1">
      <alignment horizontal="center" vertical="center"/>
    </xf>
    <xf numFmtId="171" fontId="6" fillId="0" borderId="0" xfId="4" applyNumberFormat="1" applyFont="1" applyFill="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1" fontId="6" fillId="0" borderId="7" xfId="0" applyNumberFormat="1" applyFont="1" applyFill="1" applyBorder="1" applyAlignment="1">
      <alignment horizontal="center" vertical="center"/>
    </xf>
    <xf numFmtId="172" fontId="5" fillId="0" borderId="0" xfId="0" applyNumberFormat="1" applyFont="1" applyBorder="1" applyAlignment="1">
      <alignment horizontal="center" vertical="center"/>
    </xf>
    <xf numFmtId="1" fontId="6" fillId="0" borderId="12" xfId="0" applyNumberFormat="1" applyFont="1" applyFill="1" applyBorder="1" applyAlignment="1">
      <alignment horizontal="center" vertical="center"/>
    </xf>
    <xf numFmtId="0" fontId="5" fillId="0" borderId="13" xfId="0"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0" fontId="3" fillId="0" borderId="2" xfId="0" applyFont="1" applyBorder="1"/>
    <xf numFmtId="0" fontId="13" fillId="0" borderId="8" xfId="0"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0" xfId="0" applyFont="1"/>
    <xf numFmtId="0" fontId="13" fillId="0" borderId="7" xfId="0" applyFont="1" applyBorder="1" applyAlignment="1">
      <alignment horizontal="center"/>
    </xf>
    <xf numFmtId="0" fontId="5" fillId="0" borderId="0" xfId="0" applyFont="1" applyBorder="1" applyAlignment="1">
      <alignment vertical="center"/>
    </xf>
    <xf numFmtId="0" fontId="3" fillId="0" borderId="5" xfId="0" applyFont="1" applyBorder="1" applyAlignment="1">
      <alignment vertical="center"/>
    </xf>
    <xf numFmtId="0" fontId="13" fillId="7" borderId="7" xfId="0" applyFont="1" applyFill="1" applyBorder="1" applyAlignment="1">
      <alignment horizontal="center"/>
    </xf>
    <xf numFmtId="0" fontId="3" fillId="0" borderId="7" xfId="0" applyFont="1" applyBorder="1" applyAlignment="1">
      <alignment horizontal="center"/>
    </xf>
    <xf numFmtId="37" fontId="5" fillId="0" borderId="0" xfId="0" applyNumberFormat="1" applyFont="1" applyBorder="1" applyAlignment="1">
      <alignment horizontal="center"/>
    </xf>
    <xf numFmtId="37" fontId="3" fillId="0" borderId="5" xfId="0" applyNumberFormat="1" applyFont="1" applyBorder="1" applyAlignment="1">
      <alignment horizontal="center"/>
    </xf>
    <xf numFmtId="0" fontId="13" fillId="8" borderId="8" xfId="0" applyFont="1" applyFill="1" applyBorder="1" applyAlignment="1">
      <alignment horizontal="center"/>
    </xf>
    <xf numFmtId="37" fontId="5" fillId="0" borderId="9" xfId="0" applyNumberFormat="1" applyFont="1" applyBorder="1" applyAlignment="1">
      <alignment horizontal="center"/>
    </xf>
    <xf numFmtId="37" fontId="3" fillId="0" borderId="10" xfId="0" applyNumberFormat="1" applyFont="1" applyBorder="1" applyAlignment="1">
      <alignment horizontal="center"/>
    </xf>
    <xf numFmtId="0" fontId="13" fillId="5" borderId="8" xfId="0" applyFont="1" applyFill="1" applyBorder="1" applyAlignment="1">
      <alignment horizontal="center"/>
    </xf>
    <xf numFmtId="37" fontId="5" fillId="5" borderId="9" xfId="0" applyNumberFormat="1" applyFont="1" applyFill="1" applyBorder="1" applyAlignment="1">
      <alignment horizontal="center"/>
    </xf>
    <xf numFmtId="37" fontId="3" fillId="5" borderId="10" xfId="0" applyNumberFormat="1" applyFont="1" applyFill="1" applyBorder="1" applyAlignment="1">
      <alignment horizontal="center"/>
    </xf>
    <xf numFmtId="165" fontId="5" fillId="0" borderId="0" xfId="0" applyNumberFormat="1" applyFont="1"/>
    <xf numFmtId="10" fontId="5" fillId="0" borderId="0" xfId="0" applyNumberFormat="1" applyFont="1"/>
    <xf numFmtId="0" fontId="13" fillId="0" borderId="7" xfId="0" applyFont="1" applyFill="1" applyBorder="1" applyAlignment="1">
      <alignment horizontal="center"/>
    </xf>
    <xf numFmtId="37" fontId="5" fillId="0" borderId="0" xfId="0" applyNumberFormat="1" applyFont="1" applyFill="1" applyBorder="1" applyAlignment="1">
      <alignment horizontal="center"/>
    </xf>
    <xf numFmtId="37" fontId="3" fillId="0" borderId="5" xfId="0" applyNumberFormat="1" applyFont="1" applyFill="1" applyBorder="1" applyAlignment="1">
      <alignment horizontal="center"/>
    </xf>
    <xf numFmtId="0" fontId="5" fillId="0" borderId="0" xfId="0" applyFont="1" applyFill="1"/>
    <xf numFmtId="173" fontId="5" fillId="0" borderId="0" xfId="2" applyNumberFormat="1" applyFont="1" applyFill="1"/>
    <xf numFmtId="10" fontId="5" fillId="0" borderId="0" xfId="0" applyNumberFormat="1" applyFont="1" applyFill="1"/>
    <xf numFmtId="0" fontId="3" fillId="0" borderId="0" xfId="0" applyFont="1" applyFill="1"/>
    <xf numFmtId="0" fontId="13" fillId="9" borderId="6" xfId="0" applyFont="1" applyFill="1" applyBorder="1" applyAlignment="1">
      <alignment horizontal="center"/>
    </xf>
    <xf numFmtId="37" fontId="5" fillId="0" borderId="2" xfId="0" applyNumberFormat="1" applyFont="1" applyBorder="1" applyAlignment="1">
      <alignment horizontal="center"/>
    </xf>
    <xf numFmtId="37" fontId="3" fillId="0" borderId="3" xfId="0" applyNumberFormat="1" applyFont="1" applyBorder="1" applyAlignment="1">
      <alignment horizontal="center"/>
    </xf>
    <xf numFmtId="8" fontId="5" fillId="0" borderId="0" xfId="0" applyNumberFormat="1" applyFont="1"/>
    <xf numFmtId="9" fontId="5" fillId="0" borderId="0" xfId="0" applyNumberFormat="1" applyFont="1"/>
    <xf numFmtId="0" fontId="13" fillId="9" borderId="8" xfId="0" applyFont="1" applyFill="1" applyBorder="1" applyAlignment="1">
      <alignment horizontal="center"/>
    </xf>
    <xf numFmtId="37" fontId="5" fillId="2" borderId="9" xfId="0" applyNumberFormat="1" applyFont="1" applyFill="1" applyBorder="1" applyAlignment="1">
      <alignment horizontal="center"/>
    </xf>
    <xf numFmtId="37" fontId="3" fillId="2" borderId="10" xfId="0" applyNumberFormat="1" applyFont="1" applyFill="1" applyBorder="1" applyAlignment="1">
      <alignment horizontal="center"/>
    </xf>
    <xf numFmtId="171" fontId="5" fillId="0" borderId="0" xfId="0" applyNumberFormat="1" applyFont="1"/>
    <xf numFmtId="0" fontId="13" fillId="0" borderId="8" xfId="0" applyFont="1" applyFill="1" applyBorder="1" applyAlignment="1">
      <alignment horizontal="center"/>
    </xf>
    <xf numFmtId="37" fontId="5" fillId="0" borderId="9" xfId="0" applyNumberFormat="1" applyFont="1" applyFill="1" applyBorder="1" applyAlignment="1">
      <alignment horizontal="center"/>
    </xf>
    <xf numFmtId="37" fontId="3" fillId="0" borderId="10" xfId="0" applyNumberFormat="1" applyFont="1" applyFill="1" applyBorder="1" applyAlignment="1">
      <alignment horizontal="center"/>
    </xf>
    <xf numFmtId="165" fontId="5" fillId="0" borderId="0" xfId="0" applyNumberFormat="1" applyFont="1" applyFill="1"/>
    <xf numFmtId="171" fontId="5" fillId="0" borderId="0" xfId="0" applyNumberFormat="1" applyFont="1" applyFill="1"/>
    <xf numFmtId="0" fontId="13" fillId="10" borderId="8" xfId="0" applyFont="1" applyFill="1" applyBorder="1" applyAlignment="1">
      <alignment horizontal="center"/>
    </xf>
    <xf numFmtId="0" fontId="13" fillId="6" borderId="8" xfId="0" applyFont="1" applyFill="1" applyBorder="1" applyAlignment="1">
      <alignment horizontal="center"/>
    </xf>
    <xf numFmtId="37" fontId="5" fillId="6" borderId="9" xfId="0" applyNumberFormat="1" applyFont="1" applyFill="1" applyBorder="1"/>
    <xf numFmtId="37" fontId="3" fillId="6" borderId="10" xfId="0" applyNumberFormat="1" applyFont="1" applyFill="1" applyBorder="1"/>
    <xf numFmtId="37" fontId="5" fillId="0" borderId="0" xfId="1" applyNumberFormat="1" applyFont="1" applyBorder="1" applyAlignment="1">
      <alignment horizontal="center"/>
    </xf>
    <xf numFmtId="37" fontId="3" fillId="0" borderId="5" xfId="1" applyNumberFormat="1" applyFont="1" applyBorder="1" applyAlignment="1">
      <alignment horizontal="center"/>
    </xf>
    <xf numFmtId="0" fontId="5" fillId="0" borderId="0" xfId="0" applyFont="1" applyAlignment="1">
      <alignment horizontal="center"/>
    </xf>
    <xf numFmtId="0" fontId="16" fillId="0" borderId="4" xfId="0" applyFont="1" applyBorder="1" applyProtection="1">
      <protection locked="0"/>
    </xf>
    <xf numFmtId="0" fontId="17" fillId="0" borderId="4" xfId="0" applyFont="1" applyBorder="1" applyProtection="1">
      <protection locked="0"/>
    </xf>
    <xf numFmtId="0" fontId="12" fillId="0" borderId="4" xfId="0" applyFont="1" applyBorder="1" applyProtection="1">
      <protection locked="0"/>
    </xf>
    <xf numFmtId="165" fontId="0" fillId="0" borderId="0" xfId="1" applyNumberFormat="1" applyFont="1"/>
    <xf numFmtId="165" fontId="0" fillId="0" borderId="13" xfId="1" applyNumberFormat="1" applyFont="1" applyBorder="1"/>
    <xf numFmtId="0" fontId="0" fillId="0" borderId="13" xfId="0" applyBorder="1"/>
    <xf numFmtId="165" fontId="0" fillId="0" borderId="0" xfId="0" applyNumberFormat="1"/>
    <xf numFmtId="0" fontId="20" fillId="0" borderId="0" xfId="7" applyFont="1" applyFill="1" applyAlignment="1">
      <alignment vertical="top" wrapText="1"/>
    </xf>
    <xf numFmtId="0" fontId="20" fillId="0" borderId="0" xfId="7" applyFont="1" applyFill="1" applyAlignment="1">
      <alignment wrapText="1"/>
    </xf>
    <xf numFmtId="0" fontId="21" fillId="0" borderId="0" xfId="7" applyFont="1" applyFill="1" applyAlignment="1">
      <alignment horizontal="right"/>
    </xf>
    <xf numFmtId="0" fontId="21" fillId="0" borderId="0" xfId="7" applyFont="1" applyFill="1" applyAlignment="1">
      <alignment horizontal="center"/>
    </xf>
    <xf numFmtId="0" fontId="21" fillId="0" borderId="0" xfId="7" applyFont="1" applyFill="1"/>
    <xf numFmtId="0" fontId="22" fillId="0" borderId="0" xfId="7" applyFont="1" applyFill="1" applyBorder="1" applyAlignment="1">
      <alignment horizontal="centerContinuous" vertical="top" wrapText="1"/>
    </xf>
    <xf numFmtId="0" fontId="23" fillId="0" borderId="0" xfId="7" applyFont="1" applyFill="1" applyAlignment="1">
      <alignment horizontal="centerContinuous" wrapText="1"/>
    </xf>
    <xf numFmtId="0" fontId="23" fillId="0" borderId="0" xfId="7" applyFont="1" applyFill="1" applyAlignment="1">
      <alignment horizontal="centerContinuous"/>
    </xf>
    <xf numFmtId="0" fontId="23" fillId="0" borderId="0" xfId="7" applyFont="1" applyFill="1"/>
    <xf numFmtId="0" fontId="22" fillId="11" borderId="15" xfId="7" applyFont="1" applyFill="1" applyBorder="1"/>
    <xf numFmtId="0" fontId="22" fillId="11" borderId="16" xfId="7" applyFont="1" applyFill="1" applyBorder="1" applyAlignment="1">
      <alignment wrapText="1"/>
    </xf>
    <xf numFmtId="0" fontId="22" fillId="11" borderId="17" xfId="7" applyFont="1" applyFill="1" applyBorder="1" applyAlignment="1">
      <alignment horizontal="center"/>
    </xf>
    <xf numFmtId="0" fontId="22" fillId="11" borderId="18" xfId="7" applyFont="1" applyFill="1" applyBorder="1" applyAlignment="1">
      <alignment horizontal="center"/>
    </xf>
    <xf numFmtId="0" fontId="22" fillId="12" borderId="15" xfId="7" applyFont="1" applyFill="1" applyBorder="1" applyAlignment="1">
      <alignment wrapText="1"/>
    </xf>
    <xf numFmtId="0" fontId="22" fillId="12" borderId="19" xfId="7" applyFont="1" applyFill="1" applyBorder="1" applyAlignment="1">
      <alignment horizontal="center"/>
    </xf>
    <xf numFmtId="0" fontId="22" fillId="12" borderId="20" xfId="7" applyFont="1" applyFill="1" applyBorder="1" applyAlignment="1">
      <alignment horizontal="center"/>
    </xf>
    <xf numFmtId="0" fontId="20" fillId="0" borderId="21" xfId="7" applyFont="1" applyFill="1" applyBorder="1" applyAlignment="1">
      <alignment vertical="top" wrapText="1"/>
    </xf>
    <xf numFmtId="0" fontId="21" fillId="0" borderId="22" xfId="7" applyFont="1" applyFill="1" applyBorder="1" applyAlignment="1">
      <alignment wrapText="1"/>
    </xf>
    <xf numFmtId="3" fontId="24" fillId="0" borderId="14" xfId="6" applyNumberFormat="1" applyFont="1" applyFill="1" applyBorder="1" applyAlignment="1">
      <alignment horizontal="right"/>
    </xf>
    <xf numFmtId="0" fontId="21" fillId="13" borderId="23" xfId="7" applyFont="1" applyFill="1" applyBorder="1" applyAlignment="1">
      <alignment horizontal="left"/>
    </xf>
    <xf numFmtId="3" fontId="24" fillId="0" borderId="10" xfId="6" applyNumberFormat="1" applyFont="1" applyFill="1" applyBorder="1" applyAlignment="1">
      <alignment horizontal="right"/>
    </xf>
    <xf numFmtId="0" fontId="21" fillId="13" borderId="24" xfId="7" applyFont="1" applyFill="1" applyBorder="1" applyAlignment="1">
      <alignment horizontal="left"/>
    </xf>
    <xf numFmtId="0" fontId="22" fillId="12" borderId="25" xfId="7" applyFont="1" applyFill="1" applyBorder="1" applyAlignment="1">
      <alignment vertical="top" wrapText="1"/>
    </xf>
    <xf numFmtId="0" fontId="21" fillId="12" borderId="0" xfId="7" applyFont="1" applyFill="1" applyBorder="1" applyAlignment="1">
      <alignment wrapText="1"/>
    </xf>
    <xf numFmtId="171" fontId="21" fillId="12" borderId="26" xfId="6" applyNumberFormat="1" applyFont="1" applyFill="1" applyBorder="1" applyAlignment="1">
      <alignment horizontal="right"/>
    </xf>
    <xf numFmtId="0" fontId="21" fillId="12" borderId="27" xfId="7" applyFont="1" applyFill="1" applyBorder="1" applyAlignment="1">
      <alignment horizontal="left"/>
    </xf>
    <xf numFmtId="0" fontId="25" fillId="14" borderId="28" xfId="7" applyFont="1" applyFill="1" applyBorder="1" applyAlignment="1">
      <alignment vertical="top" wrapText="1"/>
    </xf>
    <xf numFmtId="0" fontId="21" fillId="14" borderId="26" xfId="7" applyFont="1" applyFill="1" applyBorder="1" applyAlignment="1">
      <alignment wrapText="1"/>
    </xf>
    <xf numFmtId="171" fontId="21" fillId="14" borderId="26" xfId="6" applyNumberFormat="1" applyFont="1" applyFill="1" applyBorder="1" applyAlignment="1">
      <alignment horizontal="right"/>
    </xf>
    <xf numFmtId="0" fontId="21" fillId="14" borderId="27" xfId="7" applyFont="1" applyFill="1" applyBorder="1" applyAlignment="1">
      <alignment horizontal="left"/>
    </xf>
    <xf numFmtId="0" fontId="20" fillId="0" borderId="21" xfId="7" applyFont="1" applyFill="1" applyBorder="1" applyAlignment="1">
      <alignment horizontal="left" wrapText="1"/>
    </xf>
    <xf numFmtId="0" fontId="21" fillId="0" borderId="25" xfId="7" applyFont="1" applyFill="1" applyBorder="1" applyAlignment="1">
      <alignment wrapText="1"/>
    </xf>
    <xf numFmtId="0" fontId="26" fillId="0" borderId="25" xfId="7" applyFont="1" applyFill="1" applyBorder="1" applyAlignment="1">
      <alignment horizontal="right"/>
    </xf>
    <xf numFmtId="0" fontId="21" fillId="13" borderId="27" xfId="7" applyFont="1" applyFill="1" applyBorder="1" applyAlignment="1">
      <alignment horizontal="left"/>
    </xf>
    <xf numFmtId="0" fontId="21" fillId="0" borderId="21" xfId="7" applyFont="1" applyFill="1" applyBorder="1" applyAlignment="1">
      <alignment vertical="top" wrapText="1"/>
    </xf>
    <xf numFmtId="0" fontId="21" fillId="0" borderId="21" xfId="7" applyFont="1" applyFill="1" applyBorder="1" applyAlignment="1">
      <alignment wrapText="1"/>
    </xf>
    <xf numFmtId="171" fontId="26" fillId="0" borderId="21" xfId="6" applyNumberFormat="1" applyFont="1" applyFill="1" applyBorder="1" applyAlignment="1">
      <alignment horizontal="right"/>
    </xf>
    <xf numFmtId="0" fontId="21" fillId="13" borderId="29" xfId="7" applyFont="1" applyFill="1" applyBorder="1" applyAlignment="1">
      <alignment horizontal="left"/>
    </xf>
    <xf numFmtId="0" fontId="21" fillId="0" borderId="21" xfId="7" applyFont="1" applyFill="1" applyBorder="1"/>
    <xf numFmtId="2" fontId="27" fillId="0" borderId="21" xfId="7" applyNumberFormat="1" applyFont="1" applyFill="1" applyBorder="1" applyAlignment="1">
      <alignment horizontal="right"/>
    </xf>
    <xf numFmtId="2" fontId="21" fillId="0" borderId="0" xfId="7" applyNumberFormat="1" applyFont="1" applyFill="1"/>
    <xf numFmtId="0" fontId="28" fillId="0" borderId="30" xfId="7" applyFont="1" applyFill="1" applyBorder="1" applyAlignment="1">
      <alignment wrapText="1"/>
    </xf>
    <xf numFmtId="174" fontId="24" fillId="0" borderId="30" xfId="7" applyNumberFormat="1" applyFont="1" applyFill="1" applyBorder="1" applyAlignment="1">
      <alignment horizontal="right"/>
    </xf>
    <xf numFmtId="0" fontId="28" fillId="13" borderId="31" xfId="7" applyFont="1" applyFill="1" applyBorder="1" applyAlignment="1">
      <alignment horizontal="left"/>
    </xf>
    <xf numFmtId="0" fontId="21" fillId="14" borderId="32" xfId="7" applyFont="1" applyFill="1" applyBorder="1" applyAlignment="1">
      <alignment wrapText="1"/>
    </xf>
    <xf numFmtId="8" fontId="21" fillId="14" borderId="32" xfId="7" applyNumberFormat="1" applyFont="1" applyFill="1" applyBorder="1" applyAlignment="1">
      <alignment horizontal="right"/>
    </xf>
    <xf numFmtId="0" fontId="21" fillId="14" borderId="31" xfId="7" applyFont="1" applyFill="1" applyBorder="1" applyAlignment="1">
      <alignment horizontal="left"/>
    </xf>
    <xf numFmtId="0" fontId="28" fillId="0" borderId="0" xfId="7" applyFont="1" applyFill="1"/>
    <xf numFmtId="0" fontId="21" fillId="0" borderId="19" xfId="7" applyFont="1" applyFill="1" applyBorder="1" applyAlignment="1">
      <alignment wrapText="1"/>
    </xf>
    <xf numFmtId="1" fontId="27" fillId="0" borderId="33" xfId="7" applyNumberFormat="1" applyFont="1" applyFill="1" applyBorder="1" applyAlignment="1">
      <alignment horizontal="right"/>
    </xf>
    <xf numFmtId="0" fontId="21" fillId="13" borderId="20" xfId="7" applyFont="1" applyFill="1" applyBorder="1" applyAlignment="1">
      <alignment horizontal="left"/>
    </xf>
    <xf numFmtId="0" fontId="21" fillId="0" borderId="34" xfId="7" applyFont="1" applyFill="1" applyBorder="1" applyAlignment="1">
      <alignment wrapText="1"/>
    </xf>
    <xf numFmtId="171" fontId="26" fillId="0" borderId="8" xfId="6" applyNumberFormat="1" applyFont="1" applyFill="1" applyBorder="1" applyAlignment="1">
      <alignment horizontal="right"/>
    </xf>
    <xf numFmtId="0" fontId="25" fillId="0" borderId="21" xfId="7" applyFont="1" applyFill="1" applyBorder="1" applyAlignment="1">
      <alignment vertical="top" wrapText="1"/>
    </xf>
    <xf numFmtId="0" fontId="21" fillId="0" borderId="35" xfId="7" applyFont="1" applyFill="1" applyBorder="1" applyAlignment="1">
      <alignment wrapText="1"/>
    </xf>
    <xf numFmtId="2" fontId="27" fillId="0" borderId="12" xfId="7" applyNumberFormat="1" applyFont="1" applyFill="1" applyBorder="1" applyAlignment="1">
      <alignment horizontal="right"/>
    </xf>
    <xf numFmtId="0" fontId="21" fillId="0" borderId="36" xfId="7" applyFont="1" applyFill="1" applyBorder="1" applyAlignment="1">
      <alignment wrapText="1"/>
    </xf>
    <xf numFmtId="2" fontId="27" fillId="0" borderId="37" xfId="7" applyNumberFormat="1" applyFont="1" applyFill="1" applyBorder="1" applyAlignment="1">
      <alignment horizontal="right"/>
    </xf>
    <xf numFmtId="0" fontId="21" fillId="13" borderId="38" xfId="7" applyFont="1" applyFill="1" applyBorder="1" applyAlignment="1">
      <alignment horizontal="left"/>
    </xf>
    <xf numFmtId="0" fontId="20" fillId="0" borderId="39" xfId="7" applyFont="1" applyFill="1" applyBorder="1" applyAlignment="1">
      <alignment vertical="top" wrapText="1"/>
    </xf>
    <xf numFmtId="3" fontId="29" fillId="0" borderId="8" xfId="7" applyNumberFormat="1" applyFont="1" applyFill="1" applyBorder="1" applyAlignment="1">
      <alignment horizontal="right"/>
    </xf>
    <xf numFmtId="0" fontId="20" fillId="0" borderId="40" xfId="7" applyFont="1" applyFill="1" applyBorder="1"/>
    <xf numFmtId="0" fontId="24" fillId="0" borderId="34" xfId="7" applyFont="1" applyFill="1" applyBorder="1" applyAlignment="1">
      <alignment wrapText="1"/>
    </xf>
    <xf numFmtId="3" fontId="24" fillId="0" borderId="14" xfId="7" applyNumberFormat="1" applyFont="1" applyFill="1" applyBorder="1" applyAlignment="1">
      <alignment horizontal="right"/>
    </xf>
    <xf numFmtId="0" fontId="20" fillId="0" borderId="25" xfId="7" applyFont="1" applyFill="1" applyBorder="1" applyAlignment="1">
      <alignment vertical="top" wrapText="1"/>
    </xf>
    <xf numFmtId="0" fontId="21" fillId="0" borderId="39" xfId="7" applyFont="1" applyFill="1" applyBorder="1" applyAlignment="1">
      <alignment wrapText="1"/>
    </xf>
    <xf numFmtId="3" fontId="29" fillId="0" borderId="41" xfId="7" applyNumberFormat="1" applyFont="1" applyFill="1" applyBorder="1" applyAlignment="1">
      <alignment horizontal="right"/>
    </xf>
    <xf numFmtId="0" fontId="24" fillId="0" borderId="40" xfId="7" applyFont="1" applyFill="1" applyBorder="1" applyAlignment="1">
      <alignment wrapText="1"/>
    </xf>
    <xf numFmtId="171" fontId="24" fillId="0" borderId="0" xfId="6" applyNumberFormat="1" applyFont="1" applyFill="1"/>
    <xf numFmtId="0" fontId="21" fillId="0" borderId="40" xfId="7" applyFont="1" applyFill="1" applyBorder="1" applyAlignment="1">
      <alignment wrapText="1"/>
    </xf>
    <xf numFmtId="1" fontId="26" fillId="0" borderId="3" xfId="6" applyNumberFormat="1" applyFont="1" applyFill="1" applyBorder="1" applyAlignment="1">
      <alignment horizontal="right"/>
    </xf>
    <xf numFmtId="0" fontId="21" fillId="13" borderId="42" xfId="7" applyFont="1" applyFill="1" applyBorder="1" applyAlignment="1">
      <alignment horizontal="left"/>
    </xf>
    <xf numFmtId="171" fontId="21" fillId="0" borderId="0" xfId="6" applyNumberFormat="1" applyFont="1" applyFill="1"/>
    <xf numFmtId="0" fontId="21" fillId="0" borderId="43" xfId="7" applyFont="1" applyFill="1" applyBorder="1" applyAlignment="1">
      <alignment wrapText="1"/>
    </xf>
    <xf numFmtId="0" fontId="21" fillId="13" borderId="44" xfId="7" applyFont="1" applyFill="1" applyBorder="1" applyAlignment="1">
      <alignment horizontal="left"/>
    </xf>
    <xf numFmtId="0" fontId="20" fillId="0" borderId="40" xfId="7" applyFont="1" applyFill="1" applyBorder="1" applyAlignment="1">
      <alignment vertical="top" wrapText="1"/>
    </xf>
    <xf numFmtId="0" fontId="28" fillId="0" borderId="34" xfId="7" applyFont="1" applyFill="1" applyBorder="1" applyAlignment="1">
      <alignment wrapText="1"/>
    </xf>
    <xf numFmtId="3" fontId="24" fillId="0" borderId="6" xfId="7" applyNumberFormat="1" applyFont="1" applyFill="1" applyBorder="1" applyAlignment="1">
      <alignment horizontal="right"/>
    </xf>
    <xf numFmtId="0" fontId="30" fillId="0" borderId="40" xfId="7" applyFont="1" applyFill="1" applyBorder="1" applyAlignment="1">
      <alignment horizontal="right"/>
    </xf>
    <xf numFmtId="0" fontId="21" fillId="0" borderId="45" xfId="7" applyFont="1" applyFill="1" applyBorder="1" applyAlignment="1">
      <alignment wrapText="1"/>
    </xf>
    <xf numFmtId="3" fontId="26" fillId="0" borderId="8" xfId="7" applyNumberFormat="1" applyFont="1" applyFill="1" applyBorder="1" applyAlignment="1">
      <alignment horizontal="right"/>
    </xf>
    <xf numFmtId="0" fontId="21" fillId="13" borderId="46" xfId="7" applyFont="1" applyFill="1" applyBorder="1" applyAlignment="1">
      <alignment horizontal="left"/>
    </xf>
    <xf numFmtId="0" fontId="25" fillId="12" borderId="28" xfId="7" applyFont="1" applyFill="1" applyBorder="1" applyAlignment="1">
      <alignment vertical="top" wrapText="1"/>
    </xf>
    <xf numFmtId="0" fontId="21" fillId="12" borderId="47" xfId="7" applyFont="1" applyFill="1" applyBorder="1" applyAlignment="1">
      <alignment wrapText="1"/>
    </xf>
    <xf numFmtId="175" fontId="21" fillId="12" borderId="47" xfId="7" applyNumberFormat="1" applyFont="1" applyFill="1" applyBorder="1" applyAlignment="1">
      <alignment horizontal="right"/>
    </xf>
    <xf numFmtId="0" fontId="21" fillId="12" borderId="16" xfId="7" applyFont="1" applyFill="1" applyBorder="1" applyAlignment="1">
      <alignment horizontal="center"/>
    </xf>
    <xf numFmtId="0" fontId="19" fillId="0" borderId="33" xfId="7" applyBorder="1"/>
    <xf numFmtId="3" fontId="31" fillId="0" borderId="33" xfId="7" applyNumberFormat="1" applyFont="1" applyBorder="1" applyAlignment="1">
      <alignment horizontal="right"/>
    </xf>
    <xf numFmtId="0" fontId="19" fillId="13" borderId="20" xfId="7" applyFill="1" applyBorder="1"/>
    <xf numFmtId="0" fontId="20" fillId="0" borderId="48" xfId="7" applyFont="1" applyFill="1" applyBorder="1" applyAlignment="1">
      <alignment vertical="top" wrapText="1"/>
    </xf>
    <xf numFmtId="0" fontId="19" fillId="0" borderId="49" xfId="7" applyFill="1" applyBorder="1"/>
    <xf numFmtId="171" fontId="32" fillId="0" borderId="49" xfId="6" applyNumberFormat="1" applyFont="1" applyBorder="1" applyAlignment="1">
      <alignment horizontal="right"/>
    </xf>
    <xf numFmtId="0" fontId="19" fillId="13" borderId="50" xfId="7" applyFill="1" applyBorder="1"/>
    <xf numFmtId="0" fontId="21" fillId="0" borderId="0" xfId="7" applyFont="1" applyFill="1" applyAlignment="1">
      <alignment vertical="top" wrapText="1"/>
    </xf>
    <xf numFmtId="0" fontId="19" fillId="0" borderId="0" xfId="7"/>
    <xf numFmtId="0" fontId="33" fillId="0" borderId="39" xfId="7" applyFont="1" applyBorder="1"/>
    <xf numFmtId="0" fontId="21" fillId="0" borderId="26" xfId="7" applyFont="1" applyFill="1" applyBorder="1" applyAlignment="1">
      <alignment wrapText="1"/>
    </xf>
    <xf numFmtId="2" fontId="34" fillId="0" borderId="39" xfId="6" applyNumberFormat="1" applyFont="1" applyBorder="1"/>
    <xf numFmtId="0" fontId="6" fillId="13" borderId="27" xfId="7" applyFont="1" applyFill="1" applyBorder="1"/>
    <xf numFmtId="0" fontId="19" fillId="0" borderId="40" xfId="7" applyBorder="1"/>
    <xf numFmtId="0" fontId="21" fillId="0" borderId="0" xfId="7" applyFont="1" applyFill="1" applyBorder="1" applyAlignment="1">
      <alignment wrapText="1"/>
    </xf>
    <xf numFmtId="171" fontId="34" fillId="0" borderId="40" xfId="6" applyNumberFormat="1" applyFont="1" applyBorder="1"/>
    <xf numFmtId="0" fontId="6" fillId="13" borderId="29" xfId="7" applyFont="1" applyFill="1" applyBorder="1"/>
    <xf numFmtId="0" fontId="21" fillId="0" borderId="51" xfId="7" applyFont="1" applyFill="1" applyBorder="1" applyAlignment="1">
      <alignment vertical="top" wrapText="1"/>
    </xf>
    <xf numFmtId="0" fontId="21" fillId="0" borderId="32" xfId="7" applyFont="1" applyFill="1" applyBorder="1" applyAlignment="1">
      <alignment wrapText="1"/>
    </xf>
    <xf numFmtId="2" fontId="34" fillId="0" borderId="51" xfId="6" applyNumberFormat="1" applyFont="1" applyBorder="1"/>
    <xf numFmtId="0" fontId="6" fillId="13" borderId="31" xfId="7" applyFont="1" applyFill="1" applyBorder="1"/>
    <xf numFmtId="0" fontId="21" fillId="0" borderId="0" xfId="7" applyFont="1" applyFill="1" applyAlignment="1">
      <alignment wrapText="1"/>
    </xf>
    <xf numFmtId="171" fontId="31" fillId="0" borderId="39" xfId="6" applyNumberFormat="1" applyFont="1" applyBorder="1"/>
    <xf numFmtId="0" fontId="19" fillId="13" borderId="27" xfId="7" applyFill="1" applyBorder="1"/>
    <xf numFmtId="171" fontId="31" fillId="0" borderId="40" xfId="6" applyNumberFormat="1" applyFont="1" applyBorder="1"/>
    <xf numFmtId="0" fontId="19" fillId="13" borderId="29" xfId="7" applyFill="1" applyBorder="1"/>
    <xf numFmtId="0" fontId="6" fillId="0" borderId="0" xfId="7" applyFont="1"/>
    <xf numFmtId="171" fontId="31" fillId="0" borderId="51" xfId="6" applyNumberFormat="1" applyFont="1" applyBorder="1"/>
    <xf numFmtId="0" fontId="19" fillId="13" borderId="31" xfId="7" applyFill="1" applyBorder="1"/>
    <xf numFmtId="171" fontId="21" fillId="0" borderId="0" xfId="7" applyNumberFormat="1" applyFont="1" applyFill="1" applyAlignment="1">
      <alignment horizontal="right"/>
    </xf>
    <xf numFmtId="3" fontId="21" fillId="0" borderId="0" xfId="7" applyNumberFormat="1" applyFont="1" applyFill="1"/>
    <xf numFmtId="0" fontId="21" fillId="14" borderId="16" xfId="7" applyFont="1" applyFill="1" applyBorder="1"/>
    <xf numFmtId="0" fontId="17" fillId="0" borderId="11" xfId="7" applyFont="1" applyBorder="1" applyAlignment="1" applyProtection="1">
      <alignment wrapText="1"/>
      <protection locked="0"/>
    </xf>
    <xf numFmtId="0" fontId="48" fillId="36" borderId="0" xfId="7" applyFont="1" applyFill="1"/>
    <xf numFmtId="0" fontId="17" fillId="37" borderId="9" xfId="7" applyFont="1" applyFill="1" applyBorder="1" applyProtection="1">
      <protection locked="0"/>
    </xf>
    <xf numFmtId="0" fontId="17" fillId="0" borderId="9" xfId="7" applyFont="1" applyBorder="1" applyProtection="1">
      <protection locked="0"/>
    </xf>
    <xf numFmtId="0" fontId="17" fillId="38" borderId="9" xfId="7" applyFont="1" applyFill="1" applyBorder="1" applyProtection="1">
      <protection locked="0"/>
    </xf>
    <xf numFmtId="0" fontId="17" fillId="39" borderId="9" xfId="7" applyFont="1" applyFill="1" applyBorder="1" applyProtection="1">
      <protection locked="0"/>
    </xf>
    <xf numFmtId="0" fontId="12" fillId="0" borderId="0" xfId="7" applyFont="1" applyProtection="1">
      <protection locked="0"/>
    </xf>
    <xf numFmtId="0" fontId="12" fillId="0" borderId="0" xfId="7" applyFont="1" applyAlignment="1">
      <alignment wrapText="1"/>
    </xf>
    <xf numFmtId="0" fontId="12" fillId="0" borderId="0" xfId="7" applyFont="1"/>
    <xf numFmtId="37" fontId="12" fillId="0" borderId="0" xfId="7" applyNumberFormat="1" applyFont="1"/>
    <xf numFmtId="0" fontId="17" fillId="0" borderId="0" xfId="7" applyFont="1" applyAlignment="1">
      <alignment wrapText="1"/>
    </xf>
    <xf numFmtId="0" fontId="12" fillId="0" borderId="0" xfId="7" applyFont="1" applyAlignment="1">
      <alignment horizontal="center" wrapText="1"/>
    </xf>
    <xf numFmtId="1" fontId="12" fillId="0" borderId="0" xfId="7" applyNumberFormat="1" applyFont="1"/>
    <xf numFmtId="165" fontId="12" fillId="0" borderId="0" xfId="76" applyNumberFormat="1" applyFont="1"/>
    <xf numFmtId="165" fontId="12" fillId="0" borderId="0" xfId="76" applyNumberFormat="1" applyFont="1" applyAlignment="1">
      <alignment wrapText="1"/>
    </xf>
    <xf numFmtId="0" fontId="49" fillId="0" borderId="0" xfId="7" applyFont="1" applyAlignment="1">
      <alignment wrapText="1"/>
    </xf>
    <xf numFmtId="0" fontId="49" fillId="0" borderId="0" xfId="7" applyFont="1"/>
    <xf numFmtId="172" fontId="49" fillId="0" borderId="0" xfId="7" applyNumberFormat="1" applyFont="1"/>
    <xf numFmtId="0" fontId="2" fillId="12" borderId="0" xfId="7" applyFont="1" applyFill="1"/>
    <xf numFmtId="0" fontId="2" fillId="12" borderId="0" xfId="7" applyFont="1" applyFill="1" applyBorder="1"/>
    <xf numFmtId="0" fontId="2" fillId="0" borderId="0" xfId="7" applyFont="1"/>
    <xf numFmtId="0" fontId="2" fillId="13" borderId="0" xfId="7" applyFont="1" applyFill="1"/>
    <xf numFmtId="0" fontId="19" fillId="39" borderId="0" xfId="7" applyFill="1" applyBorder="1"/>
    <xf numFmtId="0" fontId="19" fillId="39" borderId="0" xfId="7" applyFill="1"/>
    <xf numFmtId="0" fontId="19" fillId="38" borderId="0" xfId="7" applyFill="1"/>
    <xf numFmtId="3" fontId="34" fillId="0" borderId="0" xfId="7" applyNumberFormat="1" applyFont="1"/>
    <xf numFmtId="3" fontId="50" fillId="13" borderId="0" xfId="7" applyNumberFormat="1" applyFont="1" applyFill="1"/>
    <xf numFmtId="3" fontId="34" fillId="39" borderId="0" xfId="7" applyNumberFormat="1" applyFont="1" applyFill="1" applyBorder="1"/>
    <xf numFmtId="3" fontId="50" fillId="0" borderId="0" xfId="7" applyNumberFormat="1" applyFont="1"/>
    <xf numFmtId="0" fontId="19" fillId="13" borderId="0" xfId="7" applyFill="1"/>
    <xf numFmtId="0" fontId="6" fillId="39" borderId="0" xfId="7" applyFont="1" applyFill="1"/>
    <xf numFmtId="165" fontId="51" fillId="0" borderId="0" xfId="46" applyNumberFormat="1" applyFont="1"/>
    <xf numFmtId="0" fontId="52" fillId="0" borderId="0" xfId="7" applyFont="1"/>
    <xf numFmtId="9" fontId="6" fillId="39" borderId="0" xfId="6" applyFont="1" applyFill="1" applyBorder="1"/>
    <xf numFmtId="9" fontId="6" fillId="39" borderId="0" xfId="6" applyFont="1" applyFill="1"/>
    <xf numFmtId="9" fontId="0" fillId="0" borderId="0" xfId="6" applyFont="1"/>
    <xf numFmtId="0" fontId="50" fillId="0" borderId="0" xfId="7" applyFont="1"/>
    <xf numFmtId="0" fontId="53" fillId="13" borderId="0" xfId="7" applyFont="1" applyFill="1"/>
    <xf numFmtId="3" fontId="50" fillId="39" borderId="0" xfId="7" applyNumberFormat="1" applyFont="1" applyFill="1" applyBorder="1"/>
    <xf numFmtId="3" fontId="53" fillId="39" borderId="0" xfId="7" applyNumberFormat="1" applyFont="1" applyFill="1"/>
    <xf numFmtId="3" fontId="53" fillId="0" borderId="0" xfId="7" applyNumberFormat="1" applyFont="1"/>
    <xf numFmtId="0" fontId="53" fillId="0" borderId="0" xfId="7" applyFont="1"/>
    <xf numFmtId="0" fontId="6" fillId="13" borderId="0" xfId="7" applyFont="1" applyFill="1"/>
    <xf numFmtId="3" fontId="6" fillId="39" borderId="0" xfId="7" applyNumberFormat="1" applyFont="1" applyFill="1" applyBorder="1"/>
    <xf numFmtId="3" fontId="6" fillId="39" borderId="0" xfId="7" applyNumberFormat="1" applyFont="1" applyFill="1"/>
    <xf numFmtId="3" fontId="6" fillId="38" borderId="0" xfId="7" applyNumberFormat="1" applyFont="1" applyFill="1"/>
    <xf numFmtId="3" fontId="6" fillId="0" borderId="0" xfId="7" applyNumberFormat="1" applyFont="1"/>
    <xf numFmtId="3" fontId="19" fillId="39" borderId="0" xfId="7" applyNumberFormat="1" applyFill="1"/>
    <xf numFmtId="3" fontId="19" fillId="0" borderId="0" xfId="7" applyNumberFormat="1"/>
    <xf numFmtId="0" fontId="54" fillId="0" borderId="0" xfId="7" applyFont="1"/>
    <xf numFmtId="3" fontId="19" fillId="39" borderId="0" xfId="7" applyNumberFormat="1" applyFill="1" applyBorder="1"/>
    <xf numFmtId="3" fontId="19" fillId="38" borderId="0" xfId="7" applyNumberFormat="1" applyFill="1"/>
    <xf numFmtId="0" fontId="19" fillId="0" borderId="0" xfId="7" applyBorder="1"/>
    <xf numFmtId="0" fontId="6" fillId="38" borderId="0" xfId="7" applyFont="1" applyFill="1"/>
    <xf numFmtId="0" fontId="2" fillId="12" borderId="0" xfId="7" applyFont="1" applyFill="1" applyAlignment="1">
      <alignment wrapText="1"/>
    </xf>
    <xf numFmtId="0" fontId="2" fillId="12" borderId="15" xfId="7" applyFont="1" applyFill="1" applyBorder="1"/>
    <xf numFmtId="0" fontId="6" fillId="0" borderId="0" xfId="7" applyFont="1" applyBorder="1" applyAlignment="1">
      <alignment wrapText="1"/>
    </xf>
    <xf numFmtId="0" fontId="33" fillId="0" borderId="0" xfId="7" applyFont="1" applyFill="1" applyBorder="1" applyAlignment="1">
      <alignment vertical="top" wrapText="1"/>
    </xf>
    <xf numFmtId="2" fontId="17" fillId="0" borderId="0" xfId="55" applyNumberFormat="1" applyFont="1" applyBorder="1"/>
    <xf numFmtId="2" fontId="12" fillId="0" borderId="0" xfId="55" applyNumberFormat="1" applyFont="1" applyFill="1" applyBorder="1" applyAlignment="1">
      <alignment wrapText="1"/>
    </xf>
    <xf numFmtId="2" fontId="12" fillId="0" borderId="0" xfId="55" applyNumberFormat="1" applyFont="1" applyBorder="1"/>
    <xf numFmtId="2" fontId="12" fillId="39" borderId="0" xfId="55" applyNumberFormat="1" applyFont="1" applyFill="1" applyBorder="1"/>
    <xf numFmtId="2" fontId="17" fillId="0" borderId="13" xfId="55" applyNumberFormat="1" applyFont="1" applyBorder="1"/>
    <xf numFmtId="2" fontId="12" fillId="0" borderId="13" xfId="55" applyNumberFormat="1" applyFont="1" applyFill="1" applyBorder="1" applyAlignment="1">
      <alignment wrapText="1"/>
    </xf>
    <xf numFmtId="2" fontId="12" fillId="0" borderId="13" xfId="55" applyNumberFormat="1" applyFont="1" applyBorder="1"/>
    <xf numFmtId="2" fontId="12" fillId="39" borderId="13" xfId="55" applyNumberFormat="1" applyFont="1" applyFill="1" applyBorder="1"/>
    <xf numFmtId="0" fontId="6" fillId="0" borderId="0" xfId="7" applyFont="1" applyAlignment="1">
      <alignment wrapText="1"/>
    </xf>
    <xf numFmtId="166" fontId="55" fillId="0" borderId="0" xfId="7" applyNumberFormat="1" applyFont="1"/>
    <xf numFmtId="166" fontId="56" fillId="0" borderId="0" xfId="7" applyNumberFormat="1" applyFont="1" applyAlignment="1">
      <alignment wrapText="1"/>
    </xf>
    <xf numFmtId="166" fontId="12" fillId="0" borderId="0" xfId="55" applyNumberFormat="1" applyFont="1"/>
    <xf numFmtId="165" fontId="57" fillId="39" borderId="0" xfId="76" applyNumberFormat="1" applyFont="1" applyFill="1"/>
    <xf numFmtId="166" fontId="56" fillId="0" borderId="0" xfId="7" applyNumberFormat="1" applyFont="1"/>
    <xf numFmtId="0" fontId="17" fillId="0" borderId="0" xfId="7" applyFont="1"/>
    <xf numFmtId="0" fontId="12" fillId="39" borderId="0" xfId="7" applyFont="1" applyFill="1"/>
    <xf numFmtId="0" fontId="16" fillId="0" borderId="0" xfId="7" applyFont="1"/>
    <xf numFmtId="0" fontId="16" fillId="0" borderId="0" xfId="7" applyFont="1" applyFill="1" applyBorder="1" applyAlignment="1">
      <alignment vertical="top" wrapText="1"/>
    </xf>
    <xf numFmtId="0" fontId="16" fillId="39" borderId="0" xfId="7" applyFont="1" applyFill="1"/>
    <xf numFmtId="2" fontId="17" fillId="0" borderId="0" xfId="7" applyNumberFormat="1" applyFont="1"/>
    <xf numFmtId="2" fontId="12" fillId="0" borderId="0" xfId="7" applyNumberFormat="1" applyFont="1" applyFill="1" applyBorder="1" applyAlignment="1">
      <alignment wrapText="1"/>
    </xf>
    <xf numFmtId="2" fontId="12" fillId="0" borderId="0" xfId="7" applyNumberFormat="1" applyFont="1"/>
    <xf numFmtId="2" fontId="12" fillId="39" borderId="0" xfId="7" applyNumberFormat="1" applyFont="1" applyFill="1"/>
    <xf numFmtId="0" fontId="12" fillId="0" borderId="0" xfId="7" applyFont="1" applyFill="1" applyBorder="1" applyAlignment="1">
      <alignment wrapText="1"/>
    </xf>
    <xf numFmtId="8" fontId="12" fillId="39" borderId="0" xfId="7" applyNumberFormat="1" applyFont="1" applyFill="1"/>
    <xf numFmtId="8" fontId="12" fillId="0" borderId="0" xfId="7" applyNumberFormat="1" applyFont="1"/>
    <xf numFmtId="166" fontId="56" fillId="0" borderId="0" xfId="7" applyNumberFormat="1" applyFont="1" applyFill="1" applyBorder="1" applyAlignment="1">
      <alignment vertical="top" wrapText="1"/>
    </xf>
    <xf numFmtId="0" fontId="55" fillId="0" borderId="0" xfId="7" applyFont="1"/>
    <xf numFmtId="0" fontId="56" fillId="0" borderId="0" xfId="7" applyFont="1" applyFill="1" applyBorder="1" applyAlignment="1">
      <alignment vertical="top" wrapText="1"/>
    </xf>
    <xf numFmtId="44" fontId="56" fillId="0" borderId="0" xfId="55" applyFont="1"/>
    <xf numFmtId="173" fontId="56" fillId="0" borderId="0" xfId="7" applyNumberFormat="1" applyFont="1"/>
    <xf numFmtId="0" fontId="56" fillId="0" borderId="0" xfId="7" applyFont="1"/>
    <xf numFmtId="165" fontId="17" fillId="0" borderId="59" xfId="76" applyNumberFormat="1" applyFont="1" applyBorder="1"/>
    <xf numFmtId="165" fontId="17" fillId="0" borderId="59" xfId="76" applyNumberFormat="1" applyFont="1" applyBorder="1" applyAlignment="1">
      <alignment wrapText="1"/>
    </xf>
    <xf numFmtId="165" fontId="17" fillId="39" borderId="59" xfId="76" applyNumberFormat="1" applyFont="1" applyFill="1" applyBorder="1"/>
    <xf numFmtId="173" fontId="17" fillId="39" borderId="0" xfId="7" applyNumberFormat="1" applyFont="1" applyFill="1"/>
    <xf numFmtId="173" fontId="17" fillId="0" borderId="0" xfId="7" applyNumberFormat="1" applyFont="1"/>
    <xf numFmtId="0" fontId="33" fillId="0" borderId="15" xfId="7" applyFont="1" applyBorder="1"/>
    <xf numFmtId="0" fontId="21" fillId="0" borderId="47" xfId="7" applyFont="1" applyFill="1" applyBorder="1" applyAlignment="1">
      <alignment wrapText="1"/>
    </xf>
    <xf numFmtId="171" fontId="31" fillId="0" borderId="15" xfId="6" applyNumberFormat="1" applyFont="1" applyBorder="1"/>
    <xf numFmtId="0" fontId="19" fillId="13" borderId="16" xfId="7" applyFill="1" applyBorder="1"/>
    <xf numFmtId="0" fontId="33" fillId="0" borderId="0" xfId="7" applyFont="1" applyBorder="1"/>
    <xf numFmtId="171" fontId="31" fillId="0" borderId="0" xfId="6" applyNumberFormat="1" applyFont="1" applyBorder="1"/>
    <xf numFmtId="180" fontId="58" fillId="36" borderId="4" xfId="0" applyNumberFormat="1" applyFont="1" applyFill="1" applyBorder="1" applyAlignment="1" applyProtection="1">
      <alignment horizontal="left"/>
    </xf>
    <xf numFmtId="180" fontId="59" fillId="36" borderId="0" xfId="0" applyNumberFormat="1" applyFont="1" applyFill="1" applyBorder="1" applyAlignment="1" applyProtection="1">
      <alignment horizontal="center"/>
    </xf>
    <xf numFmtId="180" fontId="60" fillId="36" borderId="13" xfId="0" applyNumberFormat="1" applyFont="1" applyFill="1" applyBorder="1" applyAlignment="1" applyProtection="1">
      <alignment horizontal="center"/>
    </xf>
    <xf numFmtId="180" fontId="61" fillId="36" borderId="0" xfId="0" applyNumberFormat="1" applyFont="1" applyFill="1" applyBorder="1" applyProtection="1"/>
    <xf numFmtId="0" fontId="61" fillId="36" borderId="5" xfId="0" applyFont="1" applyFill="1" applyBorder="1"/>
    <xf numFmtId="0" fontId="61" fillId="36" borderId="1" xfId="0" applyFont="1" applyFill="1" applyBorder="1"/>
    <xf numFmtId="0" fontId="60" fillId="36" borderId="2" xfId="0" applyFont="1" applyFill="1" applyBorder="1" applyAlignment="1">
      <alignment horizontal="center"/>
    </xf>
    <xf numFmtId="0" fontId="61" fillId="36" borderId="2" xfId="0" applyFont="1" applyFill="1" applyBorder="1"/>
    <xf numFmtId="0" fontId="61" fillId="36" borderId="3" xfId="0" applyFont="1" applyFill="1" applyBorder="1"/>
    <xf numFmtId="2" fontId="19" fillId="0" borderId="0" xfId="7" applyNumberFormat="1"/>
    <xf numFmtId="0" fontId="6" fillId="0" borderId="0" xfId="5"/>
    <xf numFmtId="0" fontId="6" fillId="0" borderId="5" xfId="5" applyBorder="1"/>
    <xf numFmtId="0" fontId="6" fillId="0" borderId="13" xfId="5" applyBorder="1"/>
    <xf numFmtId="0" fontId="6" fillId="0" borderId="14" xfId="5" applyBorder="1"/>
    <xf numFmtId="172" fontId="18" fillId="0" borderId="0" xfId="5" applyNumberFormat="1" applyFont="1"/>
    <xf numFmtId="172" fontId="18" fillId="0" borderId="5" xfId="5" applyNumberFormat="1" applyFont="1" applyBorder="1"/>
    <xf numFmtId="0" fontId="6" fillId="0" borderId="0" xfId="5" applyFont="1"/>
    <xf numFmtId="181" fontId="18" fillId="0" borderId="0" xfId="5" applyNumberFormat="1" applyFont="1"/>
    <xf numFmtId="181" fontId="18" fillId="0" borderId="5" xfId="5" applyNumberFormat="1" applyFont="1" applyBorder="1"/>
    <xf numFmtId="0" fontId="18" fillId="0" borderId="0" xfId="5" applyFont="1"/>
    <xf numFmtId="173" fontId="0" fillId="0" borderId="0" xfId="54" applyNumberFormat="1" applyFont="1"/>
    <xf numFmtId="173" fontId="0" fillId="0" borderId="5" xfId="54" applyNumberFormat="1" applyFont="1" applyBorder="1"/>
    <xf numFmtId="0" fontId="6" fillId="3" borderId="0" xfId="5" applyFill="1"/>
    <xf numFmtId="9" fontId="6" fillId="3" borderId="0" xfId="5" applyNumberFormat="1" applyFill="1"/>
    <xf numFmtId="9" fontId="6" fillId="3" borderId="5" xfId="5" applyNumberFormat="1" applyFill="1" applyBorder="1"/>
    <xf numFmtId="9" fontId="6" fillId="3" borderId="0" xfId="68" applyFont="1" applyFill="1"/>
    <xf numFmtId="9" fontId="6" fillId="3" borderId="5" xfId="68" applyFont="1" applyFill="1" applyBorder="1"/>
    <xf numFmtId="165" fontId="0" fillId="0" borderId="0" xfId="37" applyNumberFormat="1" applyFont="1"/>
    <xf numFmtId="165" fontId="0" fillId="0" borderId="5" xfId="37" applyNumberFormat="1" applyFont="1" applyBorder="1"/>
    <xf numFmtId="165" fontId="0" fillId="0" borderId="13" xfId="37" applyNumberFormat="1" applyFont="1" applyBorder="1"/>
    <xf numFmtId="165" fontId="2" fillId="0" borderId="0" xfId="37" applyNumberFormat="1" applyFont="1"/>
    <xf numFmtId="165" fontId="6" fillId="0" borderId="0" xfId="37" applyNumberFormat="1" applyFont="1"/>
    <xf numFmtId="165" fontId="0" fillId="0" borderId="0" xfId="37" applyNumberFormat="1" applyFont="1" applyBorder="1"/>
    <xf numFmtId="0" fontId="62" fillId="0" borderId="0" xfId="5" applyFont="1"/>
    <xf numFmtId="173" fontId="62" fillId="0" borderId="0" xfId="54" applyNumberFormat="1" applyFont="1"/>
    <xf numFmtId="0" fontId="63" fillId="36" borderId="0" xfId="0" applyFont="1" applyFill="1"/>
    <xf numFmtId="0" fontId="17" fillId="37" borderId="9" xfId="0" applyFont="1" applyFill="1" applyBorder="1" applyProtection="1">
      <protection locked="0"/>
    </xf>
    <xf numFmtId="0" fontId="17" fillId="0" borderId="9" xfId="0" applyFont="1" applyBorder="1" applyProtection="1">
      <protection locked="0"/>
    </xf>
    <xf numFmtId="0" fontId="17" fillId="38" borderId="9" xfId="0" applyFont="1" applyFill="1" applyBorder="1" applyProtection="1">
      <protection locked="0"/>
    </xf>
    <xf numFmtId="0" fontId="17" fillId="39" borderId="9" xfId="0" applyFont="1" applyFill="1" applyBorder="1" applyProtection="1">
      <protection locked="0"/>
    </xf>
    <xf numFmtId="0" fontId="0" fillId="0" borderId="0" xfId="0" applyProtection="1">
      <protection locked="0"/>
    </xf>
    <xf numFmtId="165" fontId="6" fillId="0" borderId="0" xfId="37" applyNumberFormat="1" applyFont="1" applyFill="1" applyBorder="1"/>
    <xf numFmtId="165" fontId="6" fillId="0" borderId="13" xfId="37" applyNumberFormat="1" applyFont="1" applyFill="1" applyBorder="1"/>
    <xf numFmtId="165" fontId="6" fillId="0" borderId="13" xfId="37" applyNumberFormat="1" applyFont="1" applyBorder="1"/>
    <xf numFmtId="170" fontId="2" fillId="0" borderId="0" xfId="37" applyNumberFormat="1" applyFont="1" applyFill="1" applyBorder="1"/>
    <xf numFmtId="170" fontId="2" fillId="0" borderId="0" xfId="37" applyNumberFormat="1" applyFont="1"/>
    <xf numFmtId="44" fontId="2" fillId="0" borderId="0" xfId="54" applyFont="1" applyFill="1" applyBorder="1" applyAlignment="1">
      <alignment horizontal="right"/>
    </xf>
    <xf numFmtId="165" fontId="64" fillId="0" borderId="0" xfId="37" applyNumberFormat="1" applyFont="1"/>
    <xf numFmtId="0" fontId="2" fillId="0" borderId="0" xfId="0" applyFont="1"/>
    <xf numFmtId="0" fontId="2" fillId="0" borderId="0" xfId="0" applyFont="1" applyAlignment="1">
      <alignment horizontal="right"/>
    </xf>
    <xf numFmtId="171" fontId="2" fillId="0" borderId="0" xfId="0" applyNumberFormat="1" applyFont="1"/>
    <xf numFmtId="0" fontId="62" fillId="0" borderId="0" xfId="0" applyFont="1"/>
    <xf numFmtId="0" fontId="6" fillId="0" borderId="0" xfId="0" applyFont="1"/>
    <xf numFmtId="0" fontId="6" fillId="0" borderId="13" xfId="0" applyFont="1" applyBorder="1"/>
    <xf numFmtId="165" fontId="3" fillId="0" borderId="0" xfId="0" applyNumberFormat="1" applyFont="1"/>
    <xf numFmtId="0" fontId="0" fillId="0" borderId="0" xfId="0" applyAlignment="1">
      <alignment horizontal="center"/>
    </xf>
    <xf numFmtId="165" fontId="0" fillId="40" borderId="0" xfId="1" applyNumberFormat="1" applyFont="1" applyFill="1"/>
    <xf numFmtId="165" fontId="65" fillId="0" borderId="0" xfId="0" applyNumberFormat="1" applyFont="1"/>
    <xf numFmtId="41" fontId="0" fillId="0" borderId="0" xfId="0" applyNumberFormat="1"/>
    <xf numFmtId="41" fontId="66" fillId="7" borderId="0" xfId="1" applyNumberFormat="1" applyFont="1" applyFill="1" applyBorder="1"/>
    <xf numFmtId="165" fontId="0" fillId="3" borderId="0" xfId="1" applyNumberFormat="1" applyFont="1" applyFill="1"/>
    <xf numFmtId="165" fontId="18" fillId="0" borderId="0" xfId="0" applyNumberFormat="1" applyFont="1"/>
    <xf numFmtId="165" fontId="67" fillId="41" borderId="0" xfId="0" applyNumberFormat="1" applyFont="1" applyFill="1"/>
    <xf numFmtId="165" fontId="0" fillId="42" borderId="0" xfId="1" applyNumberFormat="1" applyFont="1" applyFill="1"/>
    <xf numFmtId="165" fontId="0" fillId="41" borderId="0" xfId="1" applyNumberFormat="1" applyFont="1" applyFill="1"/>
    <xf numFmtId="0" fontId="68" fillId="0" borderId="0" xfId="0" applyFont="1"/>
    <xf numFmtId="165" fontId="0" fillId="43" borderId="0" xfId="1" applyNumberFormat="1" applyFont="1" applyFill="1"/>
    <xf numFmtId="165" fontId="18" fillId="38" borderId="0" xfId="0" applyNumberFormat="1" applyFont="1" applyFill="1"/>
    <xf numFmtId="165" fontId="1" fillId="39" borderId="0" xfId="1" applyNumberFormat="1" applyFont="1" applyFill="1"/>
    <xf numFmtId="0" fontId="0" fillId="0" borderId="0" xfId="0" applyFont="1"/>
    <xf numFmtId="165" fontId="0" fillId="39" borderId="0" xfId="0" applyNumberFormat="1" applyFill="1"/>
    <xf numFmtId="0" fontId="0" fillId="39" borderId="0" xfId="0" applyFont="1" applyFill="1"/>
    <xf numFmtId="43" fontId="0" fillId="0" borderId="0" xfId="0" applyNumberFormat="1"/>
    <xf numFmtId="0" fontId="0" fillId="3" borderId="0" xfId="0" applyFill="1"/>
    <xf numFmtId="0" fontId="0" fillId="41" borderId="0" xfId="0" applyFill="1"/>
    <xf numFmtId="0" fontId="0" fillId="42" borderId="0" xfId="0" applyFill="1"/>
    <xf numFmtId="0" fontId="0" fillId="43" borderId="0" xfId="0" applyFill="1"/>
    <xf numFmtId="0" fontId="0" fillId="40" borderId="0" xfId="0" applyFill="1"/>
    <xf numFmtId="0" fontId="52" fillId="38" borderId="0" xfId="0" applyFont="1" applyFill="1"/>
    <xf numFmtId="0" fontId="0" fillId="38" borderId="0" xfId="0" applyFill="1"/>
    <xf numFmtId="171" fontId="69" fillId="44" borderId="0" xfId="69" applyNumberFormat="1" applyFont="1" applyFill="1" applyBorder="1" applyAlignment="1" applyProtection="1">
      <alignment horizontal="center"/>
    </xf>
    <xf numFmtId="0" fontId="0" fillId="0" borderId="0" xfId="0" applyBorder="1"/>
    <xf numFmtId="0" fontId="70" fillId="0" borderId="0" xfId="0" applyFont="1" applyAlignment="1">
      <alignment horizontal="right"/>
    </xf>
    <xf numFmtId="171" fontId="70" fillId="45" borderId="0" xfId="69" applyNumberFormat="1" applyFont="1" applyFill="1"/>
    <xf numFmtId="0" fontId="71" fillId="0" borderId="0" xfId="0" applyFont="1"/>
    <xf numFmtId="0" fontId="0" fillId="0" borderId="0" xfId="0" quotePrefix="1"/>
    <xf numFmtId="0" fontId="6" fillId="0" borderId="0" xfId="77"/>
    <xf numFmtId="0" fontId="72" fillId="0" borderId="0" xfId="77" applyFont="1" applyAlignment="1"/>
    <xf numFmtId="0" fontId="73" fillId="0" borderId="0" xfId="77" applyFont="1" applyAlignment="1">
      <alignment horizontal="left"/>
    </xf>
    <xf numFmtId="0" fontId="2" fillId="0" borderId="60" xfId="77" applyFont="1" applyBorder="1" applyAlignment="1">
      <alignment horizontal="left" vertical="center" wrapText="1"/>
    </xf>
    <xf numFmtId="0" fontId="2" fillId="0" borderId="0" xfId="77" applyFont="1" applyAlignment="1">
      <alignment vertical="center"/>
    </xf>
    <xf numFmtId="0" fontId="6" fillId="0" borderId="0" xfId="77" applyAlignment="1">
      <alignment vertical="center"/>
    </xf>
    <xf numFmtId="0" fontId="2" fillId="0" borderId="63" xfId="77" applyFont="1" applyBorder="1" applyAlignment="1">
      <alignment horizontal="left" vertical="center" wrapText="1"/>
    </xf>
    <xf numFmtId="0" fontId="2" fillId="0" borderId="65" xfId="0" applyFont="1" applyBorder="1" applyAlignment="1">
      <alignment vertical="center"/>
    </xf>
    <xf numFmtId="0" fontId="2" fillId="0" borderId="66" xfId="0" applyFont="1" applyBorder="1"/>
    <xf numFmtId="0" fontId="6" fillId="0" borderId="0" xfId="77" applyFont="1" applyFill="1" applyBorder="1" applyAlignment="1">
      <alignment horizontal="left" vertical="center" wrapText="1"/>
    </xf>
    <xf numFmtId="9" fontId="6" fillId="0" borderId="0" xfId="77" applyNumberFormat="1" applyFont="1" applyBorder="1" applyAlignment="1">
      <alignment horizontal="left" vertical="center" wrapText="1"/>
    </xf>
    <xf numFmtId="0" fontId="2" fillId="0" borderId="0" xfId="0" applyFont="1" applyBorder="1" applyAlignment="1">
      <alignment horizontal="left" wrapText="1"/>
    </xf>
    <xf numFmtId="0" fontId="6" fillId="0" borderId="0" xfId="78" applyFont="1" applyBorder="1" applyAlignment="1">
      <alignment horizontal="left" vertical="top" wrapText="1"/>
    </xf>
    <xf numFmtId="0" fontId="80" fillId="0" borderId="0" xfId="79" applyFont="1" applyBorder="1" applyAlignment="1" applyProtection="1">
      <alignment horizontal="left" vertical="top" wrapText="1"/>
    </xf>
    <xf numFmtId="0" fontId="6" fillId="0" borderId="0" xfId="77" applyFont="1"/>
    <xf numFmtId="0" fontId="80" fillId="0" borderId="0" xfId="79" applyFont="1" applyFill="1" applyBorder="1" applyAlignment="1" applyProtection="1">
      <alignment horizontal="left" vertical="top" wrapText="1"/>
    </xf>
    <xf numFmtId="0" fontId="6" fillId="0" borderId="0" xfId="77" applyFont="1" applyAlignment="1">
      <alignment wrapText="1"/>
    </xf>
    <xf numFmtId="0" fontId="6" fillId="0" borderId="0" xfId="77" applyAlignment="1">
      <alignment wrapText="1"/>
    </xf>
    <xf numFmtId="0" fontId="6" fillId="0" borderId="0" xfId="78" applyFont="1" applyBorder="1" applyAlignment="1">
      <alignment horizontal="left" wrapText="1"/>
    </xf>
    <xf numFmtId="0" fontId="80" fillId="0" borderId="0" xfId="79" applyFont="1" applyBorder="1" applyAlignment="1" applyProtection="1">
      <alignment horizontal="left" wrapText="1"/>
    </xf>
    <xf numFmtId="0" fontId="80" fillId="0" borderId="0" xfId="79" applyNumberFormat="1" applyFont="1" applyBorder="1" applyAlignment="1" applyProtection="1">
      <alignment horizontal="left" wrapText="1"/>
    </xf>
    <xf numFmtId="0" fontId="6" fillId="0" borderId="0" xfId="77" applyNumberFormat="1" applyFont="1" applyBorder="1" applyAlignment="1">
      <alignment horizontal="left" wrapText="1"/>
    </xf>
    <xf numFmtId="0" fontId="6" fillId="0" borderId="0" xfId="77" applyFont="1" applyFill="1" applyBorder="1" applyAlignment="1">
      <alignment vertical="top" wrapText="1"/>
    </xf>
    <xf numFmtId="0" fontId="6" fillId="0" borderId="0" xfId="77" applyFont="1" applyBorder="1" applyAlignment="1">
      <alignment wrapText="1"/>
    </xf>
    <xf numFmtId="0" fontId="6" fillId="0" borderId="0" xfId="77" applyBorder="1" applyAlignment="1">
      <alignment wrapText="1"/>
    </xf>
    <xf numFmtId="0" fontId="81" fillId="0" borderId="8" xfId="77" applyFont="1" applyFill="1" applyBorder="1" applyAlignment="1">
      <alignment horizontal="justify" vertical="center" wrapText="1"/>
    </xf>
    <xf numFmtId="0" fontId="76" fillId="0" borderId="61" xfId="0" applyFont="1" applyFill="1" applyBorder="1"/>
    <xf numFmtId="0" fontId="2" fillId="0" borderId="62" xfId="0" applyFont="1" applyFill="1" applyBorder="1"/>
    <xf numFmtId="14" fontId="77" fillId="0" borderId="8" xfId="77" applyNumberFormat="1" applyFont="1" applyFill="1" applyBorder="1" applyAlignment="1">
      <alignment horizontal="left" vertical="center" wrapText="1"/>
    </xf>
    <xf numFmtId="14" fontId="6" fillId="0" borderId="64" xfId="77" applyNumberFormat="1" applyFont="1" applyFill="1" applyBorder="1" applyAlignment="1">
      <alignment horizontal="left" vertical="center" wrapText="1"/>
    </xf>
    <xf numFmtId="6" fontId="77" fillId="0" borderId="8" xfId="77" applyNumberFormat="1" applyFont="1" applyFill="1" applyBorder="1" applyAlignment="1">
      <alignment horizontal="left" vertical="center" wrapText="1"/>
    </xf>
    <xf numFmtId="6" fontId="6" fillId="0" borderId="64" xfId="77" applyNumberFormat="1" applyFont="1" applyFill="1" applyBorder="1" applyAlignment="1">
      <alignment horizontal="left" vertical="center" wrapText="1"/>
    </xf>
    <xf numFmtId="0" fontId="12" fillId="0" borderId="69" xfId="0" applyFont="1" applyFill="1" applyBorder="1" applyAlignment="1">
      <alignment horizontal="left" vertical="center" wrapText="1" indent="3"/>
    </xf>
    <xf numFmtId="0" fontId="77" fillId="0" borderId="8" xfId="77" applyFont="1" applyFill="1" applyBorder="1" applyAlignment="1">
      <alignment vertical="center" wrapText="1"/>
    </xf>
    <xf numFmtId="9" fontId="77" fillId="0" borderId="67" xfId="77" applyNumberFormat="1" applyFont="1" applyFill="1" applyBorder="1" applyAlignment="1">
      <alignment horizontal="left" vertical="center" wrapText="1"/>
    </xf>
    <xf numFmtId="0" fontId="81" fillId="0" borderId="4" xfId="0" applyFont="1" applyFill="1" applyBorder="1" applyAlignment="1">
      <alignment vertical="center" wrapText="1"/>
    </xf>
    <xf numFmtId="0" fontId="81" fillId="0" borderId="0" xfId="0" applyFont="1" applyFill="1" applyBorder="1" applyAlignment="1">
      <alignment vertical="center" wrapText="1"/>
    </xf>
    <xf numFmtId="0" fontId="81" fillId="0" borderId="0" xfId="0" applyFont="1" applyFill="1" applyBorder="1" applyAlignment="1">
      <alignment horizontal="left" vertical="center" wrapText="1" indent="3"/>
    </xf>
    <xf numFmtId="0" fontId="81" fillId="0" borderId="4" xfId="0" applyFont="1" applyFill="1" applyBorder="1" applyAlignment="1">
      <alignment horizontal="left" vertical="center" wrapText="1" indent="3"/>
    </xf>
    <xf numFmtId="0" fontId="5" fillId="0" borderId="72" xfId="77" applyFont="1" applyFill="1" applyBorder="1" applyAlignment="1">
      <alignment horizontal="justify" vertical="center" wrapText="1"/>
    </xf>
    <xf numFmtId="0" fontId="5" fillId="0" borderId="73" xfId="77" applyFont="1" applyFill="1" applyBorder="1" applyAlignment="1">
      <alignment vertical="center" wrapText="1"/>
    </xf>
    <xf numFmtId="0" fontId="12" fillId="0" borderId="72" xfId="0" applyFont="1" applyFill="1" applyBorder="1" applyAlignment="1">
      <alignment vertical="center" wrapText="1"/>
    </xf>
    <xf numFmtId="0" fontId="5" fillId="0" borderId="69" xfId="77" applyFont="1" applyFill="1" applyBorder="1" applyAlignment="1">
      <alignment horizontal="justify" vertical="center" wrapText="1"/>
    </xf>
    <xf numFmtId="0" fontId="5" fillId="0" borderId="73" xfId="77" applyFont="1" applyFill="1" applyBorder="1" applyAlignment="1">
      <alignment horizontal="justify" vertical="center" wrapText="1"/>
    </xf>
    <xf numFmtId="0" fontId="6" fillId="0" borderId="68" xfId="77" quotePrefix="1" applyFont="1" applyFill="1" applyBorder="1" applyAlignment="1">
      <alignment horizontal="left" vertical="center" wrapText="1"/>
    </xf>
    <xf numFmtId="0" fontId="0" fillId="0" borderId="0" xfId="0" applyAlignment="1">
      <alignment vertical="center" wrapText="1"/>
    </xf>
    <xf numFmtId="0" fontId="74" fillId="0" borderId="0" xfId="0" applyFont="1"/>
    <xf numFmtId="0" fontId="2"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indent="2"/>
    </xf>
    <xf numFmtId="0" fontId="0" fillId="0" borderId="0" xfId="0" applyBorder="1" applyAlignment="1">
      <alignment vertical="center" wrapText="1"/>
    </xf>
    <xf numFmtId="0" fontId="6" fillId="0" borderId="0" xfId="0" applyFont="1" applyBorder="1" applyAlignment="1">
      <alignment horizontal="left" vertical="center" wrapText="1" indent="3"/>
    </xf>
    <xf numFmtId="14" fontId="72" fillId="0" borderId="0" xfId="0" applyNumberFormat="1" applyFont="1" applyFill="1" applyAlignment="1">
      <alignment horizontal="right"/>
    </xf>
    <xf numFmtId="0" fontId="82" fillId="0" borderId="0" xfId="0" applyFont="1" applyAlignment="1">
      <alignment vertical="center" wrapText="1"/>
    </xf>
    <xf numFmtId="49" fontId="73" fillId="0" borderId="0" xfId="77" applyNumberFormat="1" applyFont="1" applyAlignment="1">
      <alignment horizontal="left"/>
    </xf>
    <xf numFmtId="0" fontId="6" fillId="0" borderId="0" xfId="80"/>
    <xf numFmtId="0" fontId="72" fillId="0" borderId="0" xfId="80" applyFont="1" applyAlignment="1">
      <alignment horizontal="right" vertical="top"/>
    </xf>
    <xf numFmtId="0" fontId="6" fillId="0" borderId="0" xfId="81"/>
    <xf numFmtId="0" fontId="75" fillId="0" borderId="0" xfId="80" applyFont="1"/>
    <xf numFmtId="14" fontId="72" fillId="0" borderId="0" xfId="80" applyNumberFormat="1" applyFont="1" applyAlignment="1">
      <alignment horizontal="right" vertical="top"/>
    </xf>
    <xf numFmtId="0" fontId="84" fillId="0" borderId="0" xfId="81" applyFont="1"/>
    <xf numFmtId="0" fontId="32" fillId="0" borderId="37" xfId="81" applyFont="1" applyBorder="1" applyAlignment="1">
      <alignment horizontal="center" vertical="center" wrapText="1"/>
    </xf>
    <xf numFmtId="0" fontId="6" fillId="0" borderId="37" xfId="81" applyFont="1" applyBorder="1" applyAlignment="1">
      <alignment horizontal="center" vertical="center" wrapText="1"/>
    </xf>
    <xf numFmtId="0" fontId="6" fillId="0" borderId="75" xfId="81" applyFont="1" applyBorder="1" applyAlignment="1">
      <alignment horizontal="center" vertical="center" wrapText="1"/>
    </xf>
    <xf numFmtId="0" fontId="86" fillId="0" borderId="6" xfId="81" applyFont="1" applyBorder="1" applyAlignment="1">
      <alignment horizontal="center" vertical="center" wrapText="1"/>
    </xf>
    <xf numFmtId="0" fontId="6" fillId="0" borderId="0" xfId="81" applyFont="1"/>
    <xf numFmtId="0" fontId="6" fillId="0" borderId="7" xfId="81" applyFill="1" applyBorder="1" applyAlignment="1">
      <alignment vertical="center"/>
    </xf>
    <xf numFmtId="0" fontId="6" fillId="0" borderId="0" xfId="81" applyBorder="1" applyAlignment="1">
      <alignment vertical="center" wrapText="1"/>
    </xf>
    <xf numFmtId="9" fontId="32" fillId="14" borderId="4" xfId="81" applyNumberFormat="1" applyFont="1" applyFill="1" applyBorder="1" applyAlignment="1">
      <alignment horizontal="center" vertical="center"/>
    </xf>
    <xf numFmtId="9" fontId="6" fillId="0" borderId="7" xfId="81" applyNumberFormat="1" applyBorder="1" applyAlignment="1">
      <alignment horizontal="center" vertical="center"/>
    </xf>
    <xf numFmtId="9" fontId="0" fillId="0" borderId="5" xfId="69" applyFont="1" applyBorder="1" applyAlignment="1">
      <alignment horizontal="center" vertical="center"/>
    </xf>
    <xf numFmtId="9" fontId="6" fillId="46" borderId="7" xfId="81" applyNumberFormat="1" applyFont="1" applyFill="1" applyBorder="1" applyAlignment="1">
      <alignment horizontal="center" vertical="center"/>
    </xf>
    <xf numFmtId="0" fontId="87" fillId="0" borderId="12" xfId="81" applyFont="1" applyFill="1" applyBorder="1" applyAlignment="1">
      <alignment horizontal="center" vertical="center" wrapText="1"/>
    </xf>
    <xf numFmtId="0" fontId="6" fillId="0" borderId="12" xfId="81" applyFill="1" applyBorder="1" applyAlignment="1">
      <alignment vertical="center"/>
    </xf>
    <xf numFmtId="0" fontId="6" fillId="0" borderId="13" xfId="81" applyBorder="1" applyAlignment="1">
      <alignment vertical="center" wrapText="1"/>
    </xf>
    <xf numFmtId="9" fontId="32" fillId="14" borderId="76" xfId="81" applyNumberFormat="1" applyFont="1" applyFill="1" applyBorder="1" applyAlignment="1">
      <alignment horizontal="center" vertical="center"/>
    </xf>
    <xf numFmtId="9" fontId="6" fillId="0" borderId="12" xfId="81" applyNumberFormat="1" applyBorder="1" applyAlignment="1">
      <alignment horizontal="center" vertical="center"/>
    </xf>
    <xf numFmtId="9" fontId="0" fillId="0" borderId="14" xfId="69" applyFont="1" applyBorder="1" applyAlignment="1">
      <alignment horizontal="center" vertical="center"/>
    </xf>
    <xf numFmtId="9" fontId="6" fillId="46" borderId="12" xfId="81" applyNumberFormat="1" applyFont="1" applyFill="1" applyBorder="1" applyAlignment="1">
      <alignment horizontal="center" vertical="center"/>
    </xf>
    <xf numFmtId="0" fontId="2" fillId="0" borderId="9" xfId="81" applyFont="1" applyFill="1" applyBorder="1" applyAlignment="1">
      <alignment vertical="center" wrapText="1"/>
    </xf>
    <xf numFmtId="0" fontId="6" fillId="0" borderId="6" xfId="81" applyBorder="1" applyAlignment="1">
      <alignment vertical="center"/>
    </xf>
    <xf numFmtId="9" fontId="0" fillId="3" borderId="3" xfId="69" applyFont="1" applyFill="1" applyBorder="1" applyAlignment="1">
      <alignment horizontal="center" vertical="center"/>
    </xf>
    <xf numFmtId="0" fontId="6" fillId="0" borderId="7" xfId="81" applyBorder="1" applyAlignment="1">
      <alignment vertical="center"/>
    </xf>
    <xf numFmtId="0" fontId="0" fillId="3" borderId="5" xfId="82" applyFont="1" applyFill="1" applyBorder="1" applyAlignment="1">
      <alignment horizontal="center" vertical="center"/>
    </xf>
    <xf numFmtId="0" fontId="6" fillId="0" borderId="7" xfId="81" applyFont="1" applyBorder="1" applyAlignment="1">
      <alignment vertical="center"/>
    </xf>
    <xf numFmtId="9" fontId="0" fillId="3" borderId="5" xfId="82" applyNumberFormat="1" applyFont="1" applyFill="1" applyBorder="1" applyAlignment="1">
      <alignment horizontal="center" vertical="center"/>
    </xf>
    <xf numFmtId="0" fontId="6" fillId="0" borderId="12" xfId="81" applyBorder="1" applyAlignment="1">
      <alignment vertical="center"/>
    </xf>
    <xf numFmtId="0" fontId="2" fillId="0" borderId="0" xfId="81" applyFont="1" applyFill="1" applyAlignment="1">
      <alignment horizontal="left" vertical="center" wrapText="1"/>
    </xf>
    <xf numFmtId="0" fontId="2" fillId="0" borderId="0" xfId="81" applyFont="1" applyAlignment="1">
      <alignment horizontal="right"/>
    </xf>
    <xf numFmtId="171" fontId="58" fillId="0" borderId="0" xfId="69" applyNumberFormat="1" applyFont="1" applyFill="1" applyBorder="1" applyAlignment="1">
      <alignment horizontal="center"/>
    </xf>
    <xf numFmtId="6" fontId="2" fillId="0" borderId="0" xfId="81" applyNumberFormat="1" applyFont="1" applyFill="1" applyBorder="1" applyAlignment="1">
      <alignment horizontal="center" vertical="center"/>
    </xf>
    <xf numFmtId="0" fontId="6" fillId="0" borderId="8" xfId="81" applyFont="1" applyBorder="1"/>
    <xf numFmtId="0" fontId="90" fillId="0" borderId="8" xfId="81" applyFont="1" applyBorder="1" applyAlignment="1">
      <alignment horizontal="center"/>
    </xf>
    <xf numFmtId="171" fontId="90" fillId="0" borderId="8" xfId="69" applyNumberFormat="1" applyFont="1" applyFill="1" applyBorder="1" applyAlignment="1">
      <alignment horizontal="center"/>
    </xf>
    <xf numFmtId="0" fontId="2" fillId="0" borderId="8" xfId="81" applyFont="1" applyBorder="1" applyAlignment="1">
      <alignment horizontal="center"/>
    </xf>
    <xf numFmtId="0" fontId="2" fillId="0" borderId="8" xfId="81" applyFont="1" applyBorder="1"/>
    <xf numFmtId="9" fontId="77" fillId="0" borderId="8" xfId="81" applyNumberFormat="1" applyFont="1" applyBorder="1" applyAlignment="1">
      <alignment horizontal="center"/>
    </xf>
    <xf numFmtId="14" fontId="77" fillId="0" borderId="8" xfId="77" applyNumberFormat="1" applyFont="1" applyBorder="1" applyAlignment="1">
      <alignment horizontal="center" vertical="center" wrapText="1"/>
    </xf>
    <xf numFmtId="14" fontId="77" fillId="0" borderId="8" xfId="77" applyNumberFormat="1" applyFont="1" applyFill="1" applyBorder="1" applyAlignment="1">
      <alignment horizontal="center" vertical="center" wrapText="1"/>
    </xf>
    <xf numFmtId="14" fontId="2" fillId="0" borderId="8" xfId="77" applyNumberFormat="1" applyFont="1" applyFill="1" applyBorder="1" applyAlignment="1">
      <alignment horizontal="center" vertical="center" wrapText="1"/>
    </xf>
    <xf numFmtId="0" fontId="2" fillId="0" borderId="0" xfId="0" applyFont="1" applyFill="1" applyAlignment="1">
      <alignment horizontal="right"/>
    </xf>
    <xf numFmtId="173" fontId="2" fillId="0" borderId="8" xfId="54" applyNumberFormat="1" applyFont="1" applyFill="1" applyBorder="1"/>
    <xf numFmtId="173" fontId="2" fillId="0" borderId="0" xfId="54" applyNumberFormat="1" applyFont="1" applyFill="1"/>
    <xf numFmtId="0" fontId="6" fillId="0" borderId="0" xfId="81" applyFill="1"/>
    <xf numFmtId="0" fontId="12" fillId="0" borderId="0" xfId="81" applyFont="1"/>
    <xf numFmtId="0" fontId="0" fillId="0" borderId="8" xfId="0" applyBorder="1"/>
    <xf numFmtId="9" fontId="32" fillId="0" borderId="8" xfId="81" applyNumberFormat="1" applyFont="1" applyFill="1" applyBorder="1" applyAlignment="1">
      <alignment horizontal="center" vertical="center"/>
    </xf>
    <xf numFmtId="165" fontId="2" fillId="0" borderId="0" xfId="37" applyNumberFormat="1" applyFont="1" applyAlignment="1">
      <alignment horizontal="right"/>
    </xf>
    <xf numFmtId="1" fontId="32" fillId="14" borderId="1" xfId="69" applyNumberFormat="1" applyFont="1" applyFill="1" applyBorder="1" applyAlignment="1">
      <alignment horizontal="center" vertical="center"/>
    </xf>
    <xf numFmtId="1" fontId="91" fillId="0" borderId="4" xfId="69" applyNumberFormat="1" applyFont="1" applyFill="1" applyBorder="1" applyAlignment="1"/>
    <xf numFmtId="0" fontId="12" fillId="0" borderId="0" xfId="7" applyFont="1" applyBorder="1"/>
    <xf numFmtId="1" fontId="6" fillId="47" borderId="6" xfId="69" applyNumberFormat="1" applyFont="1" applyFill="1" applyBorder="1" applyAlignment="1">
      <alignment horizontal="center" vertical="center"/>
    </xf>
    <xf numFmtId="1" fontId="6" fillId="46" borderId="6" xfId="69" applyNumberFormat="1" applyFont="1" applyFill="1" applyBorder="1" applyAlignment="1">
      <alignment horizontal="center" vertical="center"/>
    </xf>
    <xf numFmtId="172" fontId="32" fillId="14" borderId="4" xfId="37" quotePrefix="1" applyNumberFormat="1" applyFont="1" applyFill="1" applyBorder="1" applyAlignment="1">
      <alignment horizontal="center" vertical="center"/>
    </xf>
    <xf numFmtId="172" fontId="32" fillId="14" borderId="4" xfId="69" applyNumberFormat="1" applyFont="1" applyFill="1" applyBorder="1" applyAlignment="1">
      <alignment horizontal="center" vertical="center"/>
    </xf>
    <xf numFmtId="172" fontId="6" fillId="46" borderId="7" xfId="37" applyNumberFormat="1" applyFont="1" applyFill="1" applyBorder="1" applyAlignment="1">
      <alignment horizontal="center" vertical="center"/>
    </xf>
    <xf numFmtId="172" fontId="6" fillId="47" borderId="7" xfId="69" applyNumberFormat="1" applyFont="1" applyFill="1" applyBorder="1" applyAlignment="1">
      <alignment horizontal="center" vertical="center"/>
    </xf>
    <xf numFmtId="0" fontId="6" fillId="3" borderId="1" xfId="82" applyFont="1" applyFill="1" applyBorder="1" applyAlignment="1">
      <alignment vertical="center" wrapText="1"/>
    </xf>
    <xf numFmtId="0" fontId="6" fillId="3" borderId="4" xfId="82" applyFont="1" applyFill="1" applyBorder="1" applyAlignment="1">
      <alignment vertical="center" wrapText="1"/>
    </xf>
    <xf numFmtId="0" fontId="6" fillId="3" borderId="76" xfId="82" applyFont="1" applyFill="1" applyBorder="1" applyAlignment="1">
      <alignment vertical="center" wrapText="1"/>
    </xf>
    <xf numFmtId="172" fontId="32" fillId="14" borderId="76" xfId="69" applyNumberFormat="1" applyFont="1" applyFill="1" applyBorder="1" applyAlignment="1">
      <alignment horizontal="center" vertical="center"/>
    </xf>
    <xf numFmtId="172" fontId="6" fillId="47" borderId="12" xfId="69" applyNumberFormat="1" applyFont="1" applyFill="1" applyBorder="1" applyAlignment="1">
      <alignment horizontal="center" vertical="center"/>
    </xf>
    <xf numFmtId="1" fontId="0" fillId="3" borderId="14" xfId="82" applyNumberFormat="1" applyFont="1" applyFill="1" applyBorder="1" applyAlignment="1">
      <alignment horizontal="center" vertical="center"/>
    </xf>
    <xf numFmtId="172" fontId="6" fillId="46" borderId="12" xfId="69" applyNumberFormat="1" applyFont="1" applyFill="1" applyBorder="1" applyAlignment="1">
      <alignment horizontal="center" vertical="center"/>
    </xf>
    <xf numFmtId="0" fontId="79" fillId="0" borderId="0" xfId="79" applyNumberFormat="1" applyBorder="1" applyAlignment="1" applyProtection="1">
      <alignment horizontal="left" wrapText="1"/>
    </xf>
    <xf numFmtId="0" fontId="79" fillId="0" borderId="0" xfId="79" applyBorder="1" applyAlignment="1" applyProtection="1">
      <alignment horizontal="left" wrapText="1"/>
    </xf>
    <xf numFmtId="0" fontId="79" fillId="0" borderId="0" xfId="79" applyAlignment="1" applyProtection="1"/>
    <xf numFmtId="171" fontId="89" fillId="48" borderId="8" xfId="69" applyNumberFormat="1" applyFont="1" applyFill="1" applyBorder="1" applyAlignment="1">
      <alignment horizontal="center" vertical="center"/>
    </xf>
    <xf numFmtId="0" fontId="6" fillId="38" borderId="0" xfId="60" applyFill="1"/>
    <xf numFmtId="0" fontId="6" fillId="38" borderId="0" xfId="60" applyFill="1" applyBorder="1"/>
    <xf numFmtId="0" fontId="73" fillId="0" borderId="0" xfId="77" applyFont="1" applyAlignment="1">
      <alignment horizontal="right"/>
    </xf>
    <xf numFmtId="0" fontId="92" fillId="38" borderId="0" xfId="60" applyFont="1" applyFill="1" applyBorder="1" applyAlignment="1"/>
    <xf numFmtId="0" fontId="93" fillId="38" borderId="0" xfId="60" applyFont="1" applyFill="1" applyBorder="1"/>
    <xf numFmtId="0" fontId="6" fillId="38" borderId="0" xfId="60" applyFont="1" applyFill="1" applyBorder="1"/>
    <xf numFmtId="0" fontId="70" fillId="38" borderId="0" xfId="60" applyFont="1" applyFill="1" applyBorder="1" applyAlignment="1">
      <alignment horizontal="right"/>
    </xf>
    <xf numFmtId="0" fontId="6" fillId="38" borderId="77" xfId="60" applyFill="1" applyBorder="1"/>
    <xf numFmtId="0" fontId="94" fillId="38" borderId="78" xfId="60" applyFont="1" applyFill="1" applyBorder="1" applyAlignment="1">
      <alignment wrapText="1"/>
    </xf>
    <xf numFmtId="166" fontId="94" fillId="38" borderId="78" xfId="60" applyNumberFormat="1" applyFont="1" applyFill="1" applyBorder="1" applyAlignment="1">
      <alignment horizontal="right" wrapText="1"/>
    </xf>
    <xf numFmtId="0" fontId="6" fillId="38" borderId="78" xfId="60" applyFont="1" applyFill="1" applyBorder="1"/>
    <xf numFmtId="0" fontId="6" fillId="38" borderId="79" xfId="60" applyFill="1" applyBorder="1"/>
    <xf numFmtId="0" fontId="6" fillId="38" borderId="80" xfId="60" applyFill="1" applyBorder="1"/>
    <xf numFmtId="0" fontId="95" fillId="38" borderId="0" xfId="60" applyFont="1" applyFill="1" applyBorder="1" applyAlignment="1">
      <alignment wrapText="1"/>
    </xf>
    <xf numFmtId="172" fontId="95" fillId="3" borderId="0" xfId="60" applyNumberFormat="1" applyFont="1" applyFill="1" applyBorder="1" applyAlignment="1">
      <alignment horizontal="center" wrapText="1"/>
    </xf>
    <xf numFmtId="0" fontId="94" fillId="38" borderId="0" xfId="60" applyFont="1" applyFill="1" applyBorder="1"/>
    <xf numFmtId="182" fontId="95" fillId="38" borderId="0" xfId="60" applyNumberFormat="1" applyFont="1" applyFill="1" applyBorder="1" applyAlignment="1">
      <alignment horizontal="center" wrapText="1"/>
    </xf>
    <xf numFmtId="0" fontId="6" fillId="38" borderId="81" xfId="60" applyFill="1" applyBorder="1"/>
    <xf numFmtId="171" fontId="95" fillId="3" borderId="0" xfId="69" applyNumberFormat="1" applyFont="1" applyFill="1" applyBorder="1" applyAlignment="1">
      <alignment horizontal="center" wrapText="1"/>
    </xf>
    <xf numFmtId="0" fontId="95" fillId="38" borderId="0" xfId="60" applyFont="1" applyFill="1" applyBorder="1" applyAlignment="1"/>
    <xf numFmtId="172" fontId="95" fillId="3" borderId="0" xfId="60" applyNumberFormat="1" applyFont="1" applyFill="1" applyBorder="1" applyAlignment="1">
      <alignment horizontal="center"/>
    </xf>
    <xf numFmtId="0" fontId="1" fillId="0" borderId="0" xfId="83"/>
    <xf numFmtId="183" fontId="95" fillId="38" borderId="0" xfId="60" applyNumberFormat="1" applyFont="1" applyFill="1" applyBorder="1" applyAlignment="1">
      <alignment horizontal="center"/>
    </xf>
    <xf numFmtId="0" fontId="95" fillId="38" borderId="82" xfId="60" applyFont="1" applyFill="1" applyBorder="1" applyAlignment="1"/>
    <xf numFmtId="0" fontId="95" fillId="38" borderId="82" xfId="60" applyFont="1" applyFill="1" applyBorder="1" applyAlignment="1">
      <alignment horizontal="center"/>
    </xf>
    <xf numFmtId="0" fontId="95" fillId="38" borderId="82" xfId="60" applyFont="1" applyFill="1" applyBorder="1" applyAlignment="1">
      <alignment horizontal="right"/>
    </xf>
    <xf numFmtId="0" fontId="95" fillId="38" borderId="83" xfId="60" applyFont="1" applyFill="1" applyBorder="1" applyAlignment="1"/>
    <xf numFmtId="0" fontId="95" fillId="38" borderId="83" xfId="60" applyFont="1" applyFill="1" applyBorder="1" applyAlignment="1">
      <alignment horizontal="center"/>
    </xf>
    <xf numFmtId="0" fontId="95" fillId="38" borderId="83" xfId="60" applyFont="1" applyFill="1" applyBorder="1" applyAlignment="1">
      <alignment horizontal="right"/>
    </xf>
    <xf numFmtId="3" fontId="94" fillId="3" borderId="0" xfId="60" applyNumberFormat="1" applyFont="1" applyFill="1" applyBorder="1" applyAlignment="1">
      <alignment horizontal="center" wrapText="1"/>
    </xf>
    <xf numFmtId="0" fontId="94" fillId="38" borderId="0" xfId="60" applyFont="1" applyFill="1" applyBorder="1" applyAlignment="1">
      <alignment horizontal="right" indent="2"/>
    </xf>
    <xf numFmtId="0" fontId="95" fillId="38" borderId="0" xfId="60" applyFont="1" applyFill="1" applyBorder="1" applyAlignment="1">
      <alignment horizontal="center" wrapText="1"/>
    </xf>
    <xf numFmtId="0" fontId="94" fillId="38" borderId="0" xfId="60" applyFont="1" applyFill="1" applyBorder="1" applyAlignment="1">
      <alignment wrapText="1"/>
    </xf>
    <xf numFmtId="165" fontId="94" fillId="38" borderId="0" xfId="37" applyNumberFormat="1" applyFont="1" applyFill="1" applyBorder="1" applyAlignment="1">
      <alignment horizontal="center" wrapText="1"/>
    </xf>
    <xf numFmtId="3" fontId="94" fillId="3" borderId="0" xfId="60" applyNumberFormat="1" applyFont="1" applyFill="1" applyBorder="1" applyAlignment="1">
      <alignment horizontal="center"/>
    </xf>
    <xf numFmtId="0" fontId="94" fillId="38" borderId="0" xfId="60" applyFont="1" applyFill="1" applyBorder="1" applyAlignment="1">
      <alignment horizontal="center"/>
    </xf>
    <xf numFmtId="0" fontId="6" fillId="38" borderId="0" xfId="0" applyFont="1" applyFill="1"/>
    <xf numFmtId="3" fontId="94" fillId="38" borderId="0" xfId="60" applyNumberFormat="1" applyFont="1" applyFill="1" applyBorder="1" applyAlignment="1">
      <alignment horizontal="center"/>
    </xf>
    <xf numFmtId="9" fontId="94" fillId="3" borderId="0" xfId="60" applyNumberFormat="1" applyFont="1" applyFill="1" applyBorder="1" applyAlignment="1">
      <alignment horizontal="center" wrapText="1"/>
    </xf>
    <xf numFmtId="10" fontId="0" fillId="38" borderId="0" xfId="0" applyNumberFormat="1" applyFill="1"/>
    <xf numFmtId="0" fontId="94" fillId="38" borderId="82" xfId="60" applyFont="1" applyFill="1" applyBorder="1" applyAlignment="1">
      <alignment wrapText="1"/>
    </xf>
    <xf numFmtId="0" fontId="94" fillId="38" borderId="82" xfId="60" applyFont="1" applyFill="1" applyBorder="1" applyAlignment="1">
      <alignment horizontal="center"/>
    </xf>
    <xf numFmtId="0" fontId="94" fillId="38" borderId="82" xfId="60" applyFont="1" applyFill="1" applyBorder="1" applyAlignment="1">
      <alignment horizontal="right" indent="2"/>
    </xf>
    <xf numFmtId="0" fontId="97" fillId="38" borderId="80" xfId="60" applyFont="1" applyFill="1" applyBorder="1"/>
    <xf numFmtId="0" fontId="94" fillId="38" borderId="83" xfId="60" applyFont="1" applyFill="1" applyBorder="1"/>
    <xf numFmtId="0" fontId="69" fillId="38" borderId="83" xfId="60" applyFont="1" applyFill="1" applyBorder="1" applyAlignment="1">
      <alignment horizontal="center"/>
    </xf>
    <xf numFmtId="0" fontId="69" fillId="38" borderId="83" xfId="60" applyFont="1" applyFill="1" applyBorder="1" applyAlignment="1">
      <alignment horizontal="right" indent="2"/>
    </xf>
    <xf numFmtId="9" fontId="69" fillId="38" borderId="83" xfId="69" applyFont="1" applyFill="1" applyBorder="1" applyAlignment="1">
      <alignment horizontal="center"/>
    </xf>
    <xf numFmtId="166" fontId="94" fillId="49" borderId="0" xfId="60" applyNumberFormat="1" applyFont="1" applyFill="1" applyBorder="1" applyAlignment="1">
      <alignment horizontal="center" vertical="center"/>
    </xf>
    <xf numFmtId="0" fontId="94" fillId="49" borderId="0" xfId="60" applyFont="1" applyFill="1" applyBorder="1" applyAlignment="1">
      <alignment horizontal="left" vertical="center" indent="2"/>
    </xf>
    <xf numFmtId="166" fontId="94" fillId="3" borderId="0" xfId="60" applyNumberFormat="1" applyFont="1" applyFill="1" applyBorder="1" applyAlignment="1">
      <alignment horizontal="center" vertical="center"/>
    </xf>
    <xf numFmtId="0" fontId="94" fillId="38" borderId="82" xfId="60" applyFont="1" applyFill="1" applyBorder="1"/>
    <xf numFmtId="9" fontId="94" fillId="49" borderId="82" xfId="69" applyNumberFormat="1" applyFont="1" applyFill="1" applyBorder="1" applyAlignment="1">
      <alignment horizontal="center"/>
    </xf>
    <xf numFmtId="0" fontId="69" fillId="49" borderId="82" xfId="60" applyFont="1" applyFill="1" applyBorder="1" applyAlignment="1">
      <alignment horizontal="right" indent="2"/>
    </xf>
    <xf numFmtId="9" fontId="94" fillId="3" borderId="82" xfId="60" applyNumberFormat="1" applyFont="1" applyFill="1" applyBorder="1" applyAlignment="1">
      <alignment horizontal="center" wrapText="1"/>
    </xf>
    <xf numFmtId="0" fontId="94" fillId="38" borderId="83" xfId="60" applyFont="1" applyFill="1" applyBorder="1" applyAlignment="1">
      <alignment wrapText="1"/>
    </xf>
    <xf numFmtId="9" fontId="69" fillId="38" borderId="83" xfId="60" applyNumberFormat="1" applyFont="1" applyFill="1" applyBorder="1" applyAlignment="1">
      <alignment horizontal="center"/>
    </xf>
    <xf numFmtId="0" fontId="69" fillId="38" borderId="82" xfId="60" applyFont="1" applyFill="1" applyBorder="1" applyAlignment="1">
      <alignment horizontal="center"/>
    </xf>
    <xf numFmtId="0" fontId="69" fillId="38" borderId="82" xfId="60" applyFont="1" applyFill="1" applyBorder="1" applyAlignment="1">
      <alignment horizontal="right" indent="2"/>
    </xf>
    <xf numFmtId="0" fontId="69" fillId="38" borderId="0" xfId="60" applyFont="1" applyFill="1" applyBorder="1" applyAlignment="1">
      <alignment horizontal="center"/>
    </xf>
    <xf numFmtId="0" fontId="69" fillId="38" borderId="0" xfId="60" applyFont="1" applyFill="1" applyBorder="1" applyAlignment="1">
      <alignment horizontal="right" indent="2"/>
    </xf>
    <xf numFmtId="2" fontId="94" fillId="49" borderId="82" xfId="54" applyNumberFormat="1" applyFont="1" applyFill="1" applyBorder="1" applyAlignment="1">
      <alignment horizontal="center"/>
    </xf>
    <xf numFmtId="2" fontId="94" fillId="49" borderId="82" xfId="54" applyNumberFormat="1" applyFont="1" applyFill="1" applyBorder="1" applyAlignment="1">
      <alignment horizontal="right" indent="2"/>
    </xf>
    <xf numFmtId="2" fontId="94" fillId="49" borderId="82" xfId="54" applyNumberFormat="1" applyFont="1" applyFill="1" applyBorder="1" applyAlignment="1">
      <alignment horizontal="center" wrapText="1"/>
    </xf>
    <xf numFmtId="9" fontId="69" fillId="38" borderId="83" xfId="60" applyNumberFormat="1" applyFont="1" applyFill="1" applyBorder="1" applyAlignment="1">
      <alignment horizontal="right" indent="1"/>
    </xf>
    <xf numFmtId="9" fontId="94" fillId="3" borderId="0" xfId="69" applyFont="1" applyFill="1" applyBorder="1" applyAlignment="1">
      <alignment horizontal="center"/>
    </xf>
    <xf numFmtId="44" fontId="94" fillId="38" borderId="0" xfId="54" applyFont="1" applyFill="1" applyBorder="1" applyAlignment="1">
      <alignment horizontal="right" indent="2"/>
    </xf>
    <xf numFmtId="7" fontId="94" fillId="38" borderId="0" xfId="54" applyNumberFormat="1" applyFont="1" applyFill="1" applyBorder="1" applyAlignment="1">
      <alignment horizontal="right" wrapText="1" indent="1"/>
    </xf>
    <xf numFmtId="7" fontId="94" fillId="38" borderId="0" xfId="54" applyNumberFormat="1" applyFont="1" applyFill="1" applyBorder="1" applyAlignment="1">
      <alignment horizontal="center"/>
    </xf>
    <xf numFmtId="166" fontId="94" fillId="3" borderId="0" xfId="60" applyNumberFormat="1" applyFont="1" applyFill="1" applyBorder="1" applyAlignment="1">
      <alignment horizontal="center" wrapText="1"/>
    </xf>
    <xf numFmtId="0" fontId="94" fillId="38" borderId="84" xfId="60" applyFont="1" applyFill="1" applyBorder="1" applyAlignment="1">
      <alignment wrapText="1"/>
    </xf>
    <xf numFmtId="0" fontId="94" fillId="38" borderId="84" xfId="60" applyFont="1" applyFill="1" applyBorder="1"/>
    <xf numFmtId="166" fontId="94" fillId="38" borderId="85" xfId="60" applyNumberFormat="1" applyFont="1" applyFill="1" applyBorder="1" applyAlignment="1">
      <alignment horizontal="right" wrapText="1"/>
    </xf>
    <xf numFmtId="0" fontId="12" fillId="3" borderId="0" xfId="60" applyFont="1" applyFill="1" applyBorder="1" applyAlignment="1"/>
    <xf numFmtId="0" fontId="94" fillId="3" borderId="0" xfId="60" applyFont="1" applyFill="1" applyBorder="1" applyAlignment="1"/>
    <xf numFmtId="0" fontId="94" fillId="3" borderId="0" xfId="60" applyFont="1" applyFill="1" applyBorder="1"/>
    <xf numFmtId="9" fontId="94" fillId="3" borderId="0" xfId="60" applyNumberFormat="1" applyFont="1" applyFill="1" applyBorder="1" applyAlignment="1">
      <alignment wrapText="1"/>
    </xf>
    <xf numFmtId="0" fontId="96" fillId="3" borderId="0" xfId="60" applyFont="1" applyFill="1" applyBorder="1" applyAlignment="1">
      <alignment horizontal="left"/>
    </xf>
    <xf numFmtId="0" fontId="96" fillId="3" borderId="0" xfId="60" applyFont="1" applyFill="1" applyBorder="1"/>
    <xf numFmtId="0" fontId="6" fillId="3" borderId="0" xfId="60" applyFill="1" applyBorder="1"/>
    <xf numFmtId="0" fontId="6" fillId="38" borderId="86" xfId="60" applyFill="1" applyBorder="1"/>
    <xf numFmtId="0" fontId="96" fillId="38" borderId="87" xfId="60" applyFont="1" applyFill="1" applyBorder="1"/>
    <xf numFmtId="0" fontId="6" fillId="38" borderId="87" xfId="60" applyFill="1" applyBorder="1"/>
    <xf numFmtId="0" fontId="6" fillId="38" borderId="88" xfId="60" applyFill="1" applyBorder="1"/>
    <xf numFmtId="171" fontId="2" fillId="0" borderId="8" xfId="81" applyNumberFormat="1" applyFont="1" applyBorder="1" applyAlignment="1">
      <alignment horizontal="center"/>
    </xf>
    <xf numFmtId="0" fontId="6" fillId="0" borderId="0" xfId="77" applyNumberFormat="1" applyFont="1" applyBorder="1" applyAlignment="1">
      <alignment horizontal="left" wrapText="1"/>
    </xf>
    <xf numFmtId="0" fontId="74" fillId="0" borderId="0" xfId="77" applyFont="1" applyAlignment="1">
      <alignment horizontal="center" vertical="center"/>
    </xf>
    <xf numFmtId="0" fontId="75" fillId="0" borderId="0" xfId="77" applyFont="1" applyBorder="1" applyAlignment="1">
      <alignment horizontal="center"/>
    </xf>
    <xf numFmtId="0" fontId="6" fillId="0" borderId="0" xfId="78" applyFont="1" applyBorder="1" applyAlignment="1">
      <alignment horizontal="left" vertical="top" wrapText="1"/>
    </xf>
    <xf numFmtId="0" fontId="6" fillId="0" borderId="0" xfId="78" applyFont="1" applyBorder="1" applyAlignment="1">
      <alignment horizontal="left" wrapText="1"/>
    </xf>
    <xf numFmtId="0" fontId="6" fillId="0" borderId="0" xfId="78" applyNumberFormat="1" applyFont="1" applyBorder="1" applyAlignment="1">
      <alignment horizontal="left" wrapText="1"/>
    </xf>
    <xf numFmtId="0" fontId="2" fillId="0" borderId="65" xfId="77" applyFont="1" applyBorder="1" applyAlignment="1">
      <alignment horizontal="center" vertical="center" wrapText="1"/>
    </xf>
    <xf numFmtId="0" fontId="2" fillId="0" borderId="70" xfId="77" applyFont="1" applyBorder="1" applyAlignment="1">
      <alignment horizontal="center" vertical="center" wrapText="1"/>
    </xf>
    <xf numFmtId="0" fontId="2" fillId="0" borderId="71" xfId="77" applyFont="1" applyBorder="1" applyAlignment="1">
      <alignment horizontal="center" vertical="center" wrapText="1"/>
    </xf>
    <xf numFmtId="0" fontId="79" fillId="0" borderId="0" xfId="79" applyBorder="1" applyAlignment="1" applyProtection="1">
      <alignment horizontal="left" wrapText="1"/>
    </xf>
    <xf numFmtId="0" fontId="79" fillId="0" borderId="0" xfId="79" applyAlignment="1" applyProtection="1">
      <alignment horizontal="left"/>
    </xf>
    <xf numFmtId="0" fontId="75" fillId="0" borderId="0" xfId="77" applyFont="1" applyBorder="1" applyAlignment="1">
      <alignment horizontal="left"/>
    </xf>
    <xf numFmtId="0" fontId="6" fillId="0" borderId="0" xfId="81" applyFont="1" applyAlignment="1">
      <alignment horizontal="left" wrapText="1"/>
    </xf>
    <xf numFmtId="0" fontId="6" fillId="0" borderId="0" xfId="81" applyAlignment="1">
      <alignment horizontal="left" wrapText="1"/>
    </xf>
    <xf numFmtId="0" fontId="2" fillId="0" borderId="6" xfId="81" applyFont="1" applyFill="1" applyBorder="1" applyAlignment="1">
      <alignment horizontal="left" vertical="center"/>
    </xf>
    <xf numFmtId="0" fontId="2" fillId="0" borderId="74" xfId="81" applyFont="1" applyFill="1" applyBorder="1" applyAlignment="1">
      <alignment horizontal="left" vertical="center"/>
    </xf>
    <xf numFmtId="0" fontId="84" fillId="0" borderId="3" xfId="81" applyFont="1" applyBorder="1" applyAlignment="1">
      <alignment vertical="center"/>
    </xf>
    <xf numFmtId="0" fontId="84" fillId="0" borderId="32" xfId="81" applyFont="1" applyBorder="1" applyAlignment="1">
      <alignment vertical="center"/>
    </xf>
    <xf numFmtId="0" fontId="84" fillId="0" borderId="11" xfId="81" applyFont="1" applyBorder="1" applyAlignment="1">
      <alignment horizontal="center"/>
    </xf>
    <xf numFmtId="0" fontId="84" fillId="0" borderId="9" xfId="81" applyFont="1" applyBorder="1" applyAlignment="1">
      <alignment horizontal="center"/>
    </xf>
    <xf numFmtId="0" fontId="84" fillId="0" borderId="10" xfId="81" applyFont="1" applyBorder="1" applyAlignment="1">
      <alignment horizontal="center"/>
    </xf>
    <xf numFmtId="0" fontId="88" fillId="0" borderId="4" xfId="81" applyFont="1" applyBorder="1" applyAlignment="1">
      <alignment horizontal="center" vertical="center" wrapText="1"/>
    </xf>
    <xf numFmtId="0" fontId="6" fillId="0" borderId="0" xfId="81" applyBorder="1" applyAlignment="1">
      <alignment horizontal="center"/>
    </xf>
    <xf numFmtId="0" fontId="2" fillId="0" borderId="0" xfId="81" applyFont="1" applyFill="1" applyAlignment="1">
      <alignment horizontal="left" vertical="center" wrapText="1"/>
    </xf>
    <xf numFmtId="0" fontId="12" fillId="0" borderId="0" xfId="81" applyFont="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95" fillId="38" borderId="82" xfId="60" applyFont="1" applyFill="1" applyBorder="1" applyAlignment="1">
      <alignment horizontal="center" wrapText="1"/>
    </xf>
    <xf numFmtId="0" fontId="74" fillId="38" borderId="0" xfId="60" applyFont="1" applyFill="1" applyBorder="1" applyAlignment="1">
      <alignment horizontal="right"/>
    </xf>
    <xf numFmtId="0" fontId="84" fillId="38" borderId="0" xfId="60" applyFont="1" applyFill="1" applyBorder="1" applyAlignment="1">
      <alignment horizontal="center"/>
    </xf>
    <xf numFmtId="0" fontId="84" fillId="38" borderId="0" xfId="60" applyFont="1" applyFill="1" applyBorder="1" applyAlignment="1">
      <alignment horizontal="center" vertical="center"/>
    </xf>
    <xf numFmtId="0" fontId="70" fillId="38" borderId="0" xfId="60" applyFont="1" applyFill="1" applyBorder="1" applyAlignment="1">
      <alignment horizontal="center" vertical="center"/>
    </xf>
    <xf numFmtId="0" fontId="95" fillId="38" borderId="0" xfId="60" applyFont="1" applyFill="1" applyBorder="1" applyAlignment="1">
      <alignment horizontal="left" shrinkToFit="1"/>
    </xf>
  </cellXfs>
  <cellStyles count="84">
    <cellStyle name="20% - Cor1" xfId="8"/>
    <cellStyle name="20% - Cor2" xfId="9"/>
    <cellStyle name="20% - Cor3" xfId="10"/>
    <cellStyle name="20% - Cor4" xfId="11"/>
    <cellStyle name="20% - Cor5" xfId="12"/>
    <cellStyle name="20% - Cor6" xfId="13"/>
    <cellStyle name="40% - Cor1" xfId="14"/>
    <cellStyle name="40% - Cor2" xfId="15"/>
    <cellStyle name="40% - Cor3" xfId="16"/>
    <cellStyle name="40% - Cor4" xfId="17"/>
    <cellStyle name="40% - Cor5" xfId="18"/>
    <cellStyle name="40% - Cor6" xfId="19"/>
    <cellStyle name="60% - Cor1" xfId="20"/>
    <cellStyle name="60% - Cor2" xfId="21"/>
    <cellStyle name="60% - Cor3" xfId="22"/>
    <cellStyle name="60% - Cor4" xfId="23"/>
    <cellStyle name="60% - Cor5" xfId="24"/>
    <cellStyle name="60% - Cor6" xfId="25"/>
    <cellStyle name="Bom" xfId="26"/>
    <cellStyle name="Cabeçalho 1" xfId="27"/>
    <cellStyle name="Cabeçalho 2" xfId="28"/>
    <cellStyle name="Cabeçalho 3" xfId="29"/>
    <cellStyle name="Cabeçalho 4" xfId="30"/>
    <cellStyle name="Célula de Verificação" xfId="31"/>
    <cellStyle name="Célula Ligada" xfId="32"/>
    <cellStyle name="Célula Vinculada" xfId="33"/>
    <cellStyle name="Comma" xfId="1" builtinId="3"/>
    <cellStyle name="Comma [0] 2" xfId="34"/>
    <cellStyle name="Comma 2" xfId="35"/>
    <cellStyle name="Comma 2 2" xfId="36"/>
    <cellStyle name="Comma 2 2 2" xfId="37"/>
    <cellStyle name="Comma 3" xfId="38"/>
    <cellStyle name="Comma 4" xfId="39"/>
    <cellStyle name="Comma 4 2" xfId="40"/>
    <cellStyle name="Comma 5" xfId="41"/>
    <cellStyle name="Comma 5 2" xfId="42"/>
    <cellStyle name="Comma 6" xfId="43"/>
    <cellStyle name="Comma 6 2" xfId="44"/>
    <cellStyle name="Comma 7" xfId="45"/>
    <cellStyle name="Comma 8" xfId="46"/>
    <cellStyle name="Comma 9" xfId="76"/>
    <cellStyle name="Cor1" xfId="47"/>
    <cellStyle name="Cor2" xfId="48"/>
    <cellStyle name="Cor3" xfId="49"/>
    <cellStyle name="Cor4" xfId="50"/>
    <cellStyle name="Cor5" xfId="51"/>
    <cellStyle name="Cor6" xfId="52"/>
    <cellStyle name="Correcto" xfId="53"/>
    <cellStyle name="Currency" xfId="2" builtinId="4"/>
    <cellStyle name="Currency 2" xfId="54"/>
    <cellStyle name="Currency 3" xfId="55"/>
    <cellStyle name="Entrada" xfId="56"/>
    <cellStyle name="Hyperlink" xfId="79" builtinId="8"/>
    <cellStyle name="Incorrecto" xfId="57"/>
    <cellStyle name="Neutra" xfId="58"/>
    <cellStyle name="Neutro" xfId="59"/>
    <cellStyle name="Normal" xfId="0" builtinId="0"/>
    <cellStyle name="Normal 10" xfId="83"/>
    <cellStyle name="Normal 2" xfId="5"/>
    <cellStyle name="Normal 2 2" xfId="60"/>
    <cellStyle name="Normal 2 2 2" xfId="61"/>
    <cellStyle name="Normal 3" xfId="7"/>
    <cellStyle name="Normal 4" xfId="62"/>
    <cellStyle name="Normal 4 2" xfId="63"/>
    <cellStyle name="Normal 4 3" xfId="64"/>
    <cellStyle name="Normal 5" xfId="65"/>
    <cellStyle name="Normal 6" xfId="66"/>
    <cellStyle name="Normal_ConsolidatedAg_IM_Clean" xfId="77"/>
    <cellStyle name="Normal_ConsolidatedAg_IM_Clean - v3" xfId="80"/>
    <cellStyle name="Normal_FeederRoadAnalysis_IM_Clean - v4" xfId="78"/>
    <cellStyle name="Normal_Mongolia Health ERR.IM Cleaned - v15" xfId="81"/>
    <cellStyle name="Normal_Mongolia Rail ERR.IM Cleaned" xfId="82"/>
    <cellStyle name="Normal_Synthèse BP" xfId="4"/>
    <cellStyle name="Nota" xfId="67"/>
    <cellStyle name="Percent" xfId="3" builtinId="5"/>
    <cellStyle name="Percent 2" xfId="68"/>
    <cellStyle name="Percent 2 2" xfId="69"/>
    <cellStyle name="Percent 2 3" xfId="70"/>
    <cellStyle name="Percent 3" xfId="71"/>
    <cellStyle name="Percent 4" xfId="72"/>
    <cellStyle name="Percent 5" xfId="6"/>
    <cellStyle name="Standaard 2" xfId="73"/>
    <cellStyle name="Texto de Aviso" xfId="74"/>
    <cellStyle name="Verificar Célula" xfId="75"/>
  </cellStyles>
  <dxfs count="2">
    <dxf>
      <font>
        <condense val="0"/>
        <extend val="0"/>
        <color indexed="10"/>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Mocuba Urban Water Supply Activity</a:t>
            </a:r>
          </a:p>
        </c:rich>
      </c:tx>
      <c:layout>
        <c:manualLayout>
          <c:xMode val="edge"/>
          <c:yMode val="edge"/>
          <c:x val="0.30574564543068478"/>
          <c:y val="7.212661103929173E-2"/>
        </c:manualLayout>
      </c:layout>
      <c:overlay val="0"/>
    </c:title>
    <c:autoTitleDeleted val="0"/>
    <c:plotArea>
      <c:layout>
        <c:manualLayout>
          <c:layoutTarget val="inner"/>
          <c:xMode val="edge"/>
          <c:yMode val="edge"/>
          <c:x val="7.829986181734766E-2"/>
          <c:y val="0.20895522388059701"/>
          <c:w val="0.89261842471776331"/>
          <c:h val="0.62089552238805967"/>
        </c:manualLayout>
      </c:layout>
      <c:areaChart>
        <c:grouping val="standard"/>
        <c:varyColors val="0"/>
        <c:ser>
          <c:idx val="0"/>
          <c:order val="0"/>
          <c:tx>
            <c:strRef>
              <c:f>'ERR &amp; Sensitivity Analysis'!$C$2</c:f>
              <c:strCache>
                <c:ptCount val="1"/>
              </c:strCache>
            </c:strRef>
          </c:tx>
          <c:spPr>
            <a:ln w="25400">
              <a:noFill/>
            </a:ln>
          </c:spPr>
          <c:cat>
            <c:numRef>
              <c:f>'Cost-Benefit Summary'!$C$2:$V$2</c:f>
              <c:numCache>
                <c:formatCode>General</c:formatCod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numCache>
            </c:numRef>
          </c:cat>
          <c:val>
            <c:numRef>
              <c:f>'Cost-Benefit Summary'!$C$14:$V$14</c:f>
              <c:numCache>
                <c:formatCode>_(* #,##0_);_(* \(#,##0\);_(* "-"??_);_(@_)</c:formatCode>
                <c:ptCount val="20"/>
                <c:pt idx="0">
                  <c:v>-1115442.0889449306</c:v>
                </c:pt>
                <c:pt idx="1">
                  <c:v>-1315383.004794833</c:v>
                </c:pt>
                <c:pt idx="2">
                  <c:v>-10106293.12990937</c:v>
                </c:pt>
                <c:pt idx="3">
                  <c:v>-6084827.6780333947</c:v>
                </c:pt>
                <c:pt idx="4">
                  <c:v>-78381044.556089878</c:v>
                </c:pt>
                <c:pt idx="5">
                  <c:v>-6574909.0492407549</c:v>
                </c:pt>
                <c:pt idx="6">
                  <c:v>3970469.8377076178</c:v>
                </c:pt>
                <c:pt idx="7">
                  <c:v>4179917.7956344299</c:v>
                </c:pt>
                <c:pt idx="8">
                  <c:v>4401220.3353122817</c:v>
                </c:pt>
                <c:pt idx="9">
                  <c:v>4651485.8932784488</c:v>
                </c:pt>
                <c:pt idx="10">
                  <c:v>4915982.2428733818</c:v>
                </c:pt>
                <c:pt idx="11">
                  <c:v>5195518.5862582866</c:v>
                </c:pt>
                <c:pt idx="12">
                  <c:v>5490950.1390667567</c:v>
                </c:pt>
                <c:pt idx="13">
                  <c:v>5803180.7468580473</c:v>
                </c:pt>
                <c:pt idx="14">
                  <c:v>6133165.650349115</c:v>
                </c:pt>
                <c:pt idx="15">
                  <c:v>6481914.4078853913</c:v>
                </c:pt>
                <c:pt idx="16">
                  <c:v>6850493.984091334</c:v>
                </c:pt>
                <c:pt idx="17">
                  <c:v>7240032.0141501827</c:v>
                </c:pt>
                <c:pt idx="18">
                  <c:v>7651720.2536996901</c:v>
                </c:pt>
                <c:pt idx="19">
                  <c:v>8086818.2248984678</c:v>
                </c:pt>
              </c:numCache>
            </c:numRef>
          </c:val>
        </c:ser>
        <c:dLbls>
          <c:showLegendKey val="0"/>
          <c:showVal val="0"/>
          <c:showCatName val="0"/>
          <c:showSerName val="0"/>
          <c:showPercent val="0"/>
          <c:showBubbleSize val="0"/>
        </c:dLbls>
        <c:axId val="305612864"/>
        <c:axId val="305613256"/>
      </c:areaChart>
      <c:catAx>
        <c:axId val="3056128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layout>
            <c:manualLayout>
              <c:xMode val="edge"/>
              <c:yMode val="edge"/>
              <c:x val="0.50223765211166782"/>
              <c:y val="0.86865671641791042"/>
            </c:manualLayout>
          </c:layout>
          <c:overlay val="0"/>
        </c:title>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5613256"/>
        <c:crosses val="autoZero"/>
        <c:auto val="1"/>
        <c:lblAlgn val="ctr"/>
        <c:lblOffset val="100"/>
        <c:tickLblSkip val="1"/>
        <c:tickMarkSkip val="1"/>
        <c:noMultiLvlLbl val="0"/>
      </c:catAx>
      <c:valAx>
        <c:axId val="3056132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2009 MT</a:t>
                </a:r>
              </a:p>
            </c:rich>
          </c:tx>
          <c:layout>
            <c:manualLayout>
              <c:xMode val="edge"/>
              <c:yMode val="edge"/>
              <c:x val="2.7455261274158915E-3"/>
              <c:y val="0.35124378109452736"/>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5612864"/>
        <c:crosses val="autoZero"/>
        <c:crossBetween val="midCat"/>
        <c:dispUnits>
          <c:builtInUnit val="thousands"/>
        </c:dispUnits>
      </c:valAx>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horizontalDpi="200" verticalDpi="200"/>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514349</xdr:colOff>
      <xdr:row>1</xdr:row>
      <xdr:rowOff>123825</xdr:rowOff>
    </xdr:from>
    <xdr:to>
      <xdr:col>1</xdr:col>
      <xdr:colOff>2307726</xdr:colOff>
      <xdr:row>6</xdr:row>
      <xdr:rowOff>285750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49" y="285750"/>
          <a:ext cx="2307727"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44</xdr:row>
      <xdr:rowOff>76200</xdr:rowOff>
    </xdr:from>
    <xdr:to>
      <xdr:col>1</xdr:col>
      <xdr:colOff>2171700</xdr:colOff>
      <xdr:row>45</xdr:row>
      <xdr:rowOff>38100</xdr:rowOff>
    </xdr:to>
    <xdr:pic>
      <xdr:nvPicPr>
        <xdr:cNvPr id="4"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0944225"/>
          <a:ext cx="21621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0</xdr:row>
      <xdr:rowOff>66675</xdr:rowOff>
    </xdr:from>
    <xdr:to>
      <xdr:col>1</xdr:col>
      <xdr:colOff>2190749</xdr:colOff>
      <xdr:row>1</xdr:row>
      <xdr:rowOff>28575</xdr:rowOff>
    </xdr:to>
    <xdr:pic>
      <xdr:nvPicPr>
        <xdr:cNvPr id="5"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 y="66675"/>
          <a:ext cx="21621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552449</xdr:colOff>
      <xdr:row>32</xdr:row>
      <xdr:rowOff>152400</xdr:rowOff>
    </xdr:from>
    <xdr:to>
      <xdr:col>8</xdr:col>
      <xdr:colOff>28574</xdr:colOff>
      <xdr:row>55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8</xdr:col>
          <xdr:colOff>0</xdr:colOff>
          <xdr:row>5</xdr:row>
          <xdr:rowOff>0</xdr:rowOff>
        </xdr:from>
        <xdr:to>
          <xdr:col>8</xdr:col>
          <xdr:colOff>1371600</xdr:colOff>
          <xdr:row>6</xdr:row>
          <xdr:rowOff>95250</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twoCellAnchor editAs="oneCell">
    <xdr:from>
      <xdr:col>4</xdr:col>
      <xdr:colOff>903816</xdr:colOff>
      <xdr:row>1</xdr:row>
      <xdr:rowOff>1058</xdr:rowOff>
    </xdr:from>
    <xdr:to>
      <xdr:col>6</xdr:col>
      <xdr:colOff>115358</xdr:colOff>
      <xdr:row>1</xdr:row>
      <xdr:rowOff>153458</xdr:rowOff>
    </xdr:to>
    <xdr:pic>
      <xdr:nvPicPr>
        <xdr:cNvPr id="4" name="Picture 3" descr="MCC horizont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7541" y="162983"/>
          <a:ext cx="2164292"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28574</xdr:colOff>
      <xdr:row>0</xdr:row>
      <xdr:rowOff>66675</xdr:rowOff>
    </xdr:from>
    <xdr:to>
      <xdr:col>1</xdr:col>
      <xdr:colOff>1085849</xdr:colOff>
      <xdr:row>1</xdr:row>
      <xdr:rowOff>28575</xdr:rowOff>
    </xdr:to>
    <xdr:pic>
      <xdr:nvPicPr>
        <xdr:cNvPr id="12" name="Picture 2" descr="MCC horizont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4" y="66675"/>
          <a:ext cx="21621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533400</xdr:colOff>
      <xdr:row>22</xdr:row>
      <xdr:rowOff>47625</xdr:rowOff>
    </xdr:to>
    <xdr:pic>
      <xdr:nvPicPr>
        <xdr:cNvPr id="307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190500"/>
          <a:ext cx="8458200" cy="4048125"/>
        </a:xfrm>
        <a:prstGeom prst="rect">
          <a:avLst/>
        </a:prstGeom>
        <a:noFill/>
        <a:ln w="1">
          <a:noFill/>
          <a:miter lim="800000"/>
          <a:headEnd/>
          <a:tailEnd type="none" w="med" len="med"/>
        </a:ln>
        <a:effectLst/>
      </xdr:spPr>
    </xdr:pic>
    <xdr:clientData/>
  </xdr:twoCellAnchor>
  <xdr:twoCellAnchor editAs="oneCell">
    <xdr:from>
      <xdr:col>14</xdr:col>
      <xdr:colOff>0</xdr:colOff>
      <xdr:row>1</xdr:row>
      <xdr:rowOff>0</xdr:rowOff>
    </xdr:from>
    <xdr:to>
      <xdr:col>20</xdr:col>
      <xdr:colOff>552450</xdr:colOff>
      <xdr:row>22</xdr:row>
      <xdr:rowOff>95250</xdr:rowOff>
    </xdr:to>
    <xdr:pic>
      <xdr:nvPicPr>
        <xdr:cNvPr id="3076"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8534400" y="190500"/>
          <a:ext cx="4210050" cy="409575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381001</xdr:colOff>
      <xdr:row>0</xdr:row>
      <xdr:rowOff>114301</xdr:rowOff>
    </xdr:from>
    <xdr:to>
      <xdr:col>2</xdr:col>
      <xdr:colOff>1162050</xdr:colOff>
      <xdr:row>3</xdr:row>
      <xdr:rowOff>85176</xdr:rowOff>
    </xdr:to>
    <xdr:pic>
      <xdr:nvPicPr>
        <xdr:cNvPr id="2" name="Picture 1" descr="content-branding-logo-horz"/>
        <xdr:cNvPicPr>
          <a:picLocks noChangeAspect="1" noChangeArrowheads="1"/>
        </xdr:cNvPicPr>
      </xdr:nvPicPr>
      <xdr:blipFill>
        <a:blip xmlns:r="http://schemas.openxmlformats.org/officeDocument/2006/relationships" r:embed="rId1" cstate="print"/>
        <a:srcRect/>
        <a:stretch>
          <a:fillRect/>
        </a:stretch>
      </xdr:blipFill>
      <xdr:spPr bwMode="auto">
        <a:xfrm>
          <a:off x="381001" y="114301"/>
          <a:ext cx="2552699" cy="6947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lanifica&#231;&#227;o%20&amp;%20desenvolvimento\ANALISE%20SUSTENTABILIDADE%20DE%20NEGOCIO\Finmod\FINMOD%20usd\FINMOD%20New\Vers&#227;o%20Actualizada\12.11.27_Financial_Model_FIPAG_2011_v12_With%20Base%20C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IFICA&#199;&#195;O%20E%20MONITORIA\Monitoria%20Cidades\Indicadores%20de%20Desempenho\2012\Relat&#243;rios%20da%20AOs\FRN\II%20Trimestre\Maio\Bases\12.03.21%20CITY_BDD_Nampula_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ily\Documents\ANDREWS%20Work\MOZAMBIQUE\M&amp;E%20and%20ERRs\ERRs\Water%20and%20Sanitation\Urban%20Water\Urban%20Water%20FINAL\New%20Nampula%20Water\Nampula%20Water%20Benefits%2011-04-13x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mily\Documents\ANDREWS%20Work\MOZAMBIQUE\M&amp;E%20and%20ERRs\ERRs\Water%20and%20Sanitation\Urban%20Water\Urban%20Water%20FINAL\FIPAG%20Water%20Nampula%20-%20Nacal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_divisions/Economic%20Analysis/CBA%20(non-country%20specific)/Guidelines%20and%20Trackers/CBA%20Model%20Documentation/template%20-%20ERR.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mily\AppData\Local\Temp\Temp2_Appendix%20H%20-%20Financial%20Analysis.zip\Appendix%20H%20-%20Financial%20Analysis\Moz%205%20cities_Mocuba%2001%2008%20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mily\Documents\ANDREWS%20Work\MOZAMBIQUE\M&amp;E%20and%20ERRs\ERRs\Water%20and%20Sanitation\Population\Projec&#231;&#245;es_distritais_2007_20240\Nampula_publica&#231;&#227;o_distrit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mily\Documents\ANDREWS%20Work\MOZAMBIQUE\M&amp;E%20and%20ERRs\ERRs\Water%20and%20Sanitation\Urban%20Water\Urban%20Water%20FINAL\New%20Nampula%20Water\Nampula%20water%20health%20benefits%2002-19-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cc-err-mozambique-water-and-sanitation_mocuba_closeout_forweb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Format"/>
      <sheetName val="Audit sheet"/>
      <sheetName val="Tariff Structure"/>
      <sheetName val="Sensitivity"/>
      <sheetName val="Funding gap analysis"/>
      <sheetName val="OverallAssumptions"/>
      <sheetName val="Company Assumptions"/>
      <sheetName val="Investment Plan 1"/>
      <sheetName val="Demand plan"/>
      <sheetName val="Capacity Match Check"/>
      <sheetName val="Investment Plan"/>
      <sheetName val="Financial_arrangements"/>
      <sheetName val="Dashboard"/>
      <sheetName val="FIPAG consolidated"/>
      <sheetName val="FIPAG consolidated Donor"/>
      <sheetName val="FIPAG Regional Norte"/>
      <sheetName val="FIPAG Regional Central"/>
      <sheetName val="FIPAG Regional Sul"/>
      <sheetName val="Intercompany eliminations"/>
      <sheetName val="FIPAG HQ"/>
      <sheetName val="Maputo"/>
      <sheetName val="AdeM"/>
      <sheetName val="Receivables profiling_2011"/>
      <sheetName val="Xai Xai"/>
      <sheetName val="Chokwe"/>
      <sheetName val="Inhambane"/>
      <sheetName val="Maxixe"/>
      <sheetName val="Beira"/>
      <sheetName val="Quelimane"/>
      <sheetName val="Tete"/>
      <sheetName val="Chimoio"/>
      <sheetName val="Nampula"/>
      <sheetName val="Pemba"/>
      <sheetName val="NAC"/>
      <sheetName val="ANG"/>
      <sheetName val="LICH"/>
      <sheetName val="CUAM"/>
      <sheetName val="DSCR chart"/>
      <sheetName val="Cost recovery chart"/>
      <sheetName val="Funding gap chart"/>
      <sheetName val="Net result chart"/>
      <sheetName val="summary sheet"/>
      <sheetName val="Read me"/>
      <sheetName val="Several calculations"/>
    </sheetNames>
    <sheetDataSet>
      <sheetData sheetId="0" refreshError="1"/>
      <sheetData sheetId="1" refreshError="1"/>
      <sheetData sheetId="2" refreshError="1"/>
      <sheetData sheetId="3" refreshError="1"/>
      <sheetData sheetId="4" refreshError="1">
        <row r="11">
          <cell r="R11">
            <v>0</v>
          </cell>
        </row>
        <row r="13">
          <cell r="Q13">
            <v>0</v>
          </cell>
        </row>
        <row r="17">
          <cell r="Y17">
            <v>0.06</v>
          </cell>
        </row>
      </sheetData>
      <sheetData sheetId="5" refreshError="1">
        <row r="22">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row>
        <row r="44">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row>
        <row r="45">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row>
        <row r="46">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row>
      </sheetData>
      <sheetData sheetId="6" refreshError="1">
        <row r="14">
          <cell r="I14">
            <v>36526</v>
          </cell>
          <cell r="J14">
            <v>36892</v>
          </cell>
          <cell r="K14">
            <v>37257</v>
          </cell>
          <cell r="L14">
            <v>37622</v>
          </cell>
          <cell r="M14">
            <v>37987</v>
          </cell>
          <cell r="N14">
            <v>38353</v>
          </cell>
          <cell r="O14">
            <v>38718</v>
          </cell>
          <cell r="P14">
            <v>39083</v>
          </cell>
          <cell r="Q14">
            <v>39448</v>
          </cell>
          <cell r="R14">
            <v>39814</v>
          </cell>
          <cell r="S14">
            <v>2010</v>
          </cell>
          <cell r="T14">
            <v>2011</v>
          </cell>
          <cell r="U14">
            <v>2012</v>
          </cell>
          <cell r="V14">
            <v>2013</v>
          </cell>
          <cell r="W14">
            <v>2014</v>
          </cell>
          <cell r="X14">
            <v>2015</v>
          </cell>
          <cell r="Y14">
            <v>2016</v>
          </cell>
          <cell r="Z14">
            <v>2017</v>
          </cell>
          <cell r="AA14">
            <v>2018</v>
          </cell>
          <cell r="AB14">
            <v>2019</v>
          </cell>
          <cell r="AC14">
            <v>2020</v>
          </cell>
          <cell r="AD14">
            <v>2021</v>
          </cell>
          <cell r="AE14">
            <v>2022</v>
          </cell>
          <cell r="AF14">
            <v>2023</v>
          </cell>
          <cell r="AG14">
            <v>2024</v>
          </cell>
          <cell r="AH14">
            <v>2025</v>
          </cell>
          <cell r="AI14">
            <v>2026</v>
          </cell>
          <cell r="AJ14">
            <v>2027</v>
          </cell>
          <cell r="AK14">
            <v>2028</v>
          </cell>
          <cell r="AL14">
            <v>2029</v>
          </cell>
          <cell r="AM14">
            <v>2030</v>
          </cell>
        </row>
        <row r="18">
          <cell r="R18">
            <v>5.3</v>
          </cell>
          <cell r="S18">
            <v>5.3</v>
          </cell>
          <cell r="T18">
            <v>5.3</v>
          </cell>
          <cell r="U18">
            <v>5.3</v>
          </cell>
          <cell r="V18">
            <v>5.3</v>
          </cell>
          <cell r="W18">
            <v>5.3</v>
          </cell>
          <cell r="X18">
            <v>5.3</v>
          </cell>
          <cell r="Y18">
            <v>5.3</v>
          </cell>
          <cell r="Z18">
            <v>5.3</v>
          </cell>
          <cell r="AA18">
            <v>5.3</v>
          </cell>
          <cell r="AB18">
            <v>5.3</v>
          </cell>
          <cell r="AC18">
            <v>5.3</v>
          </cell>
          <cell r="AD18">
            <v>5.3</v>
          </cell>
          <cell r="AE18">
            <v>5.3</v>
          </cell>
          <cell r="AF18">
            <v>5.3</v>
          </cell>
          <cell r="AG18">
            <v>5.3</v>
          </cell>
          <cell r="AH18">
            <v>5.3</v>
          </cell>
          <cell r="AI18">
            <v>5.3</v>
          </cell>
          <cell r="AJ18">
            <v>5.3</v>
          </cell>
          <cell r="AK18">
            <v>5.3</v>
          </cell>
          <cell r="AL18">
            <v>5.3</v>
          </cell>
          <cell r="AM18">
            <v>5.3</v>
          </cell>
        </row>
        <row r="19">
          <cell r="R19">
            <v>300</v>
          </cell>
          <cell r="S19">
            <v>300</v>
          </cell>
          <cell r="T19">
            <v>300</v>
          </cell>
          <cell r="U19">
            <v>300</v>
          </cell>
          <cell r="V19">
            <v>300</v>
          </cell>
          <cell r="W19">
            <v>300</v>
          </cell>
          <cell r="X19">
            <v>300</v>
          </cell>
          <cell r="Y19">
            <v>300</v>
          </cell>
          <cell r="Z19">
            <v>300</v>
          </cell>
          <cell r="AA19">
            <v>300</v>
          </cell>
          <cell r="AB19">
            <v>300</v>
          </cell>
          <cell r="AC19">
            <v>300</v>
          </cell>
          <cell r="AD19">
            <v>300</v>
          </cell>
          <cell r="AE19">
            <v>300</v>
          </cell>
          <cell r="AF19">
            <v>300</v>
          </cell>
          <cell r="AG19">
            <v>300</v>
          </cell>
          <cell r="AH19">
            <v>300</v>
          </cell>
          <cell r="AI19">
            <v>300</v>
          </cell>
          <cell r="AJ19">
            <v>300</v>
          </cell>
          <cell r="AK19">
            <v>300</v>
          </cell>
          <cell r="AL19">
            <v>300</v>
          </cell>
          <cell r="AM19">
            <v>300</v>
          </cell>
        </row>
        <row r="20">
          <cell r="R20">
            <v>1</v>
          </cell>
          <cell r="S20">
            <v>1</v>
          </cell>
          <cell r="T20">
            <v>1</v>
          </cell>
          <cell r="U20">
            <v>1</v>
          </cell>
          <cell r="V20">
            <v>1</v>
          </cell>
          <cell r="W20">
            <v>1</v>
          </cell>
          <cell r="X20">
            <v>1</v>
          </cell>
          <cell r="Y20">
            <v>1</v>
          </cell>
          <cell r="Z20">
            <v>1</v>
          </cell>
          <cell r="AA20">
            <v>1</v>
          </cell>
          <cell r="AB20">
            <v>1</v>
          </cell>
          <cell r="AC20">
            <v>1</v>
          </cell>
          <cell r="AD20">
            <v>1</v>
          </cell>
          <cell r="AE20">
            <v>1</v>
          </cell>
          <cell r="AF20">
            <v>1</v>
          </cell>
          <cell r="AG20">
            <v>1</v>
          </cell>
          <cell r="AH20">
            <v>1</v>
          </cell>
          <cell r="AI20">
            <v>1</v>
          </cell>
          <cell r="AJ20">
            <v>1</v>
          </cell>
          <cell r="AK20">
            <v>1</v>
          </cell>
          <cell r="AL20">
            <v>1</v>
          </cell>
          <cell r="AM20">
            <v>1</v>
          </cell>
        </row>
        <row r="21">
          <cell r="R21">
            <v>1</v>
          </cell>
          <cell r="S21">
            <v>1</v>
          </cell>
          <cell r="T21">
            <v>1</v>
          </cell>
          <cell r="U21">
            <v>1</v>
          </cell>
          <cell r="V21">
            <v>1</v>
          </cell>
          <cell r="W21">
            <v>1</v>
          </cell>
          <cell r="X21">
            <v>1</v>
          </cell>
          <cell r="Y21">
            <v>1</v>
          </cell>
          <cell r="Z21">
            <v>1</v>
          </cell>
          <cell r="AA21">
            <v>1</v>
          </cell>
          <cell r="AB21">
            <v>1</v>
          </cell>
          <cell r="AC21">
            <v>1</v>
          </cell>
          <cell r="AD21">
            <v>1</v>
          </cell>
          <cell r="AE21">
            <v>1</v>
          </cell>
          <cell r="AF21">
            <v>1</v>
          </cell>
          <cell r="AG21">
            <v>1</v>
          </cell>
          <cell r="AH21">
            <v>1</v>
          </cell>
          <cell r="AI21">
            <v>1</v>
          </cell>
          <cell r="AJ21">
            <v>1</v>
          </cell>
          <cell r="AK21">
            <v>1</v>
          </cell>
          <cell r="AL21">
            <v>1</v>
          </cell>
          <cell r="AM21">
            <v>1</v>
          </cell>
        </row>
        <row r="22">
          <cell r="R22">
            <v>94</v>
          </cell>
          <cell r="S22">
            <v>56</v>
          </cell>
          <cell r="T22">
            <v>56</v>
          </cell>
          <cell r="U22">
            <v>56</v>
          </cell>
          <cell r="V22">
            <v>56</v>
          </cell>
          <cell r="W22">
            <v>56</v>
          </cell>
          <cell r="X22">
            <v>56</v>
          </cell>
          <cell r="Y22">
            <v>56</v>
          </cell>
          <cell r="Z22">
            <v>56</v>
          </cell>
          <cell r="AA22">
            <v>56</v>
          </cell>
          <cell r="AB22">
            <v>56</v>
          </cell>
          <cell r="AC22">
            <v>56</v>
          </cell>
          <cell r="AD22">
            <v>56</v>
          </cell>
          <cell r="AE22">
            <v>56</v>
          </cell>
          <cell r="AF22">
            <v>56</v>
          </cell>
          <cell r="AG22">
            <v>56</v>
          </cell>
          <cell r="AH22">
            <v>56</v>
          </cell>
          <cell r="AI22">
            <v>56</v>
          </cell>
          <cell r="AJ22">
            <v>56</v>
          </cell>
          <cell r="AK22">
            <v>56</v>
          </cell>
          <cell r="AL22">
            <v>56</v>
          </cell>
          <cell r="AM22">
            <v>56</v>
          </cell>
        </row>
        <row r="28">
          <cell r="S28">
            <v>1.016</v>
          </cell>
          <cell r="T28">
            <v>1.0189999999999999</v>
          </cell>
          <cell r="U28">
            <v>1.022</v>
          </cell>
          <cell r="V28">
            <v>1.0249999999999999</v>
          </cell>
          <cell r="W28">
            <v>1.028</v>
          </cell>
          <cell r="X28">
            <v>1.0264</v>
          </cell>
          <cell r="Y28">
            <v>1.0247999999999999</v>
          </cell>
          <cell r="Z28">
            <v>1.0232000000000001</v>
          </cell>
          <cell r="AA28">
            <v>1.0216000000000001</v>
          </cell>
          <cell r="AB28">
            <v>1.02</v>
          </cell>
          <cell r="AC28">
            <v>1.02</v>
          </cell>
          <cell r="AD28">
            <v>1.02</v>
          </cell>
          <cell r="AE28">
            <v>1.02</v>
          </cell>
          <cell r="AF28">
            <v>1.02</v>
          </cell>
          <cell r="AG28">
            <v>1.02</v>
          </cell>
          <cell r="AH28">
            <v>1.02</v>
          </cell>
          <cell r="AI28">
            <v>1.02</v>
          </cell>
          <cell r="AJ28">
            <v>1.02</v>
          </cell>
          <cell r="AK28">
            <v>1.02</v>
          </cell>
          <cell r="AL28">
            <v>1.02</v>
          </cell>
          <cell r="AM28">
            <v>1.02</v>
          </cell>
        </row>
        <row r="30">
          <cell r="P30">
            <v>1.0249999999999999</v>
          </cell>
          <cell r="Q30">
            <v>1.0249999999999999</v>
          </cell>
          <cell r="R30">
            <v>1.0249999999999999</v>
          </cell>
          <cell r="S30">
            <v>1.034</v>
          </cell>
          <cell r="T30">
            <v>1.0429999999999999</v>
          </cell>
          <cell r="U30">
            <v>1.052</v>
          </cell>
          <cell r="V30">
            <v>1.0609999999999999</v>
          </cell>
          <cell r="W30">
            <v>1.07</v>
          </cell>
          <cell r="X30">
            <v>1.0620000000000001</v>
          </cell>
          <cell r="Y30">
            <v>1.054</v>
          </cell>
          <cell r="Z30">
            <v>1.046</v>
          </cell>
          <cell r="AA30">
            <v>1.038</v>
          </cell>
          <cell r="AB30">
            <v>1.03</v>
          </cell>
          <cell r="AC30">
            <v>1.03</v>
          </cell>
          <cell r="AD30">
            <v>1.03</v>
          </cell>
          <cell r="AE30">
            <v>1.03</v>
          </cell>
          <cell r="AF30">
            <v>1.03</v>
          </cell>
          <cell r="AG30">
            <v>1.03</v>
          </cell>
          <cell r="AH30">
            <v>1.03</v>
          </cell>
          <cell r="AI30">
            <v>1.03</v>
          </cell>
          <cell r="AJ30">
            <v>1.03</v>
          </cell>
          <cell r="AK30">
            <v>1.03</v>
          </cell>
          <cell r="AL30">
            <v>1.03</v>
          </cell>
          <cell r="AM30">
            <v>1.03</v>
          </cell>
        </row>
        <row r="32">
          <cell r="I32">
            <v>20.1126</v>
          </cell>
          <cell r="J32">
            <v>20.1126</v>
          </cell>
          <cell r="K32">
            <v>23.068200000000001</v>
          </cell>
          <cell r="L32">
            <v>23.169899999999998</v>
          </cell>
          <cell r="M32">
            <v>22.0304</v>
          </cell>
          <cell r="N32">
            <v>22.6936</v>
          </cell>
          <cell r="O32">
            <v>25.738800000000001</v>
          </cell>
          <cell r="P32">
            <v>25.4557</v>
          </cell>
          <cell r="Q32">
            <v>24.042899999999999</v>
          </cell>
          <cell r="R32">
            <v>26.7393</v>
          </cell>
          <cell r="S32">
            <v>32</v>
          </cell>
          <cell r="T32">
            <v>27.125</v>
          </cell>
          <cell r="U32">
            <v>33.92</v>
          </cell>
          <cell r="V32">
            <v>33.92</v>
          </cell>
          <cell r="W32">
            <v>33.639488029119192</v>
          </cell>
          <cell r="X32">
            <v>34.160946635041824</v>
          </cell>
          <cell r="Y32">
            <v>34.63425300748942</v>
          </cell>
          <cell r="Z32">
            <v>35.068057491791244</v>
          </cell>
          <cell r="AA32">
            <v>35.468832709017626</v>
          </cell>
          <cell r="AB32">
            <v>35.841553644368624</v>
          </cell>
          <cell r="AC32">
            <v>35.841553644368624</v>
          </cell>
          <cell r="AD32">
            <v>35.841553644368624</v>
          </cell>
          <cell r="AE32">
            <v>35.841553644368624</v>
          </cell>
          <cell r="AF32">
            <v>35.841553644368624</v>
          </cell>
          <cell r="AG32">
            <v>35.841553644368624</v>
          </cell>
          <cell r="AH32">
            <v>35.841553644368624</v>
          </cell>
          <cell r="AI32">
            <v>35.841553644368624</v>
          </cell>
          <cell r="AJ32">
            <v>35.841553644368624</v>
          </cell>
          <cell r="AK32">
            <v>35.841553644368624</v>
          </cell>
          <cell r="AL32">
            <v>35.841553644368624</v>
          </cell>
          <cell r="AM32">
            <v>35.841553644368624</v>
          </cell>
        </row>
        <row r="33">
          <cell r="I33">
            <v>20.1126</v>
          </cell>
          <cell r="J33">
            <v>20.1126</v>
          </cell>
          <cell r="K33">
            <v>20.1126</v>
          </cell>
          <cell r="L33">
            <v>23.068200000000001</v>
          </cell>
          <cell r="M33">
            <v>23.169899999999998</v>
          </cell>
          <cell r="N33">
            <v>22.0304</v>
          </cell>
          <cell r="O33">
            <v>22.6936</v>
          </cell>
          <cell r="P33">
            <v>25.738800000000001</v>
          </cell>
          <cell r="Q33">
            <v>25.4557</v>
          </cell>
          <cell r="R33">
            <v>24.042899999999999</v>
          </cell>
          <cell r="S33">
            <v>32</v>
          </cell>
          <cell r="T33">
            <v>27.125</v>
          </cell>
          <cell r="U33">
            <v>33.92</v>
          </cell>
          <cell r="V33">
            <v>33.92</v>
          </cell>
          <cell r="W33">
            <v>33.057927983437168</v>
          </cell>
          <cell r="X33">
            <v>33.639488029119192</v>
          </cell>
          <cell r="Y33">
            <v>34.160946635041824</v>
          </cell>
          <cell r="Z33">
            <v>34.63425300748942</v>
          </cell>
          <cell r="AA33">
            <v>35.068057491791244</v>
          </cell>
          <cell r="AB33">
            <v>35.468832709017626</v>
          </cell>
          <cell r="AC33">
            <v>35.841553644368624</v>
          </cell>
          <cell r="AD33">
            <v>35.841553644368624</v>
          </cell>
          <cell r="AE33">
            <v>35.841553644368624</v>
          </cell>
          <cell r="AF33">
            <v>35.841553644368624</v>
          </cell>
          <cell r="AG33">
            <v>35.841553644368624</v>
          </cell>
          <cell r="AH33">
            <v>35.841553644368624</v>
          </cell>
          <cell r="AI33">
            <v>35.841553644368624</v>
          </cell>
          <cell r="AJ33">
            <v>35.841553644368624</v>
          </cell>
          <cell r="AK33">
            <v>35.841553644368624</v>
          </cell>
          <cell r="AL33">
            <v>35.841553644368624</v>
          </cell>
          <cell r="AM33">
            <v>35.841553644368624</v>
          </cell>
        </row>
        <row r="36">
          <cell r="I36">
            <v>18.02290086</v>
          </cell>
          <cell r="J36">
            <v>18.02290086</v>
          </cell>
          <cell r="K36">
            <v>21.810983100000001</v>
          </cell>
          <cell r="L36">
            <v>26.221375829999996</v>
          </cell>
          <cell r="M36">
            <v>27.3948024</v>
          </cell>
          <cell r="N36">
            <v>28.253532000000003</v>
          </cell>
          <cell r="O36">
            <v>32.322785039999999</v>
          </cell>
          <cell r="P36">
            <v>34.884491279999999</v>
          </cell>
          <cell r="Q36">
            <v>35.364701610000004</v>
          </cell>
          <cell r="R36">
            <v>37.27993206</v>
          </cell>
          <cell r="S36">
            <v>42.682394924662965</v>
          </cell>
          <cell r="T36">
            <v>35.252637130801695</v>
          </cell>
          <cell r="U36">
            <v>39.960036417994345</v>
          </cell>
          <cell r="V36">
            <v>40.49081520513063</v>
          </cell>
          <cell r="W36">
            <v>40.956292051333577</v>
          </cell>
          <cell r="X36">
            <v>41.371311363812481</v>
          </cell>
          <cell r="Y36">
            <v>41.746121072417843</v>
          </cell>
          <cell r="Z36">
            <v>42.088102084494992</v>
          </cell>
          <cell r="AA36">
            <v>42.402751915409915</v>
          </cell>
          <cell r="AB36">
            <v>42.694278555138119</v>
          </cell>
          <cell r="AC36">
            <v>42.694278555138119</v>
          </cell>
          <cell r="AD36">
            <v>42.694278555138119</v>
          </cell>
          <cell r="AE36">
            <v>42.694278555138119</v>
          </cell>
          <cell r="AF36">
            <v>42.694278555138119</v>
          </cell>
          <cell r="AG36">
            <v>42.694278555138119</v>
          </cell>
          <cell r="AH36">
            <v>42.694278555138119</v>
          </cell>
          <cell r="AI36">
            <v>42.694278555138119</v>
          </cell>
          <cell r="AJ36">
            <v>42.694278555138119</v>
          </cell>
          <cell r="AK36">
            <v>42.694278555138119</v>
          </cell>
          <cell r="AL36">
            <v>42.694278555138119</v>
          </cell>
          <cell r="AM36">
            <v>42.694278555138119</v>
          </cell>
        </row>
        <row r="38">
          <cell r="I38">
            <v>26.327529197395602</v>
          </cell>
          <cell r="J38">
            <v>26.327529197395602</v>
          </cell>
          <cell r="K38">
            <v>31.361752806055861</v>
          </cell>
          <cell r="L38">
            <v>34.429781220605648</v>
          </cell>
          <cell r="M38">
            <v>34.213370771161273</v>
          </cell>
          <cell r="N38">
            <v>32.435182803075783</v>
          </cell>
          <cell r="O38">
            <v>38.721499106385288</v>
          </cell>
          <cell r="P38">
            <v>40.226323141786182</v>
          </cell>
          <cell r="Q38">
            <v>37.032547436452333</v>
          </cell>
          <cell r="R38">
            <v>41.918947264458417</v>
          </cell>
          <cell r="S38">
            <v>49.733111979006246</v>
          </cell>
          <cell r="T38">
            <v>41.046252953467636</v>
          </cell>
          <cell r="U38">
            <v>46.424431593321529</v>
          </cell>
          <cell r="V38">
            <v>47.313061415239929</v>
          </cell>
          <cell r="W38">
            <v>48.096564888799357</v>
          </cell>
          <cell r="X38">
            <v>48.798426667238481</v>
          </cell>
          <cell r="Y38">
            <v>49.434937711481624</v>
          </cell>
          <cell r="Z38">
            <v>50.017881298027348</v>
          </cell>
          <cell r="AA38">
            <v>50.55606744380237</v>
          </cell>
          <cell r="AB38">
            <v>51.056262956101932</v>
          </cell>
          <cell r="AC38">
            <v>51.056262956101932</v>
          </cell>
          <cell r="AD38">
            <v>51.056262956101932</v>
          </cell>
          <cell r="AE38">
            <v>51.056262956101932</v>
          </cell>
          <cell r="AF38">
            <v>51.056262956101932</v>
          </cell>
          <cell r="AG38">
            <v>51.056262956101932</v>
          </cell>
          <cell r="AH38">
            <v>51.056262956101932</v>
          </cell>
          <cell r="AI38">
            <v>51.056262956101932</v>
          </cell>
          <cell r="AJ38">
            <v>51.056262956101932</v>
          </cell>
          <cell r="AK38">
            <v>51.056262956101932</v>
          </cell>
          <cell r="AL38">
            <v>51.056262956101932</v>
          </cell>
          <cell r="AM38">
            <v>51.056262956101932</v>
          </cell>
        </row>
        <row r="40">
          <cell r="I40">
            <v>28.592600000000001</v>
          </cell>
          <cell r="J40">
            <v>28.592600000000001</v>
          </cell>
          <cell r="K40">
            <v>31.6175</v>
          </cell>
          <cell r="L40">
            <v>32.695599999999999</v>
          </cell>
          <cell r="M40">
            <v>30.6966</v>
          </cell>
          <cell r="N40">
            <v>38.711300000000001</v>
          </cell>
          <cell r="O40">
            <v>38.910299999999999</v>
          </cell>
          <cell r="P40">
            <v>40.491599999999998</v>
          </cell>
          <cell r="Q40">
            <v>37.622399999999999</v>
          </cell>
          <cell r="R40">
            <v>37.871200000000002</v>
          </cell>
          <cell r="S40">
            <v>56.240699999999997</v>
          </cell>
          <cell r="T40">
            <v>42.444800000000001</v>
          </cell>
          <cell r="U40">
            <v>46.615027025775035</v>
          </cell>
          <cell r="V40">
            <v>47.429741698688531</v>
          </cell>
          <cell r="W40">
            <v>48.146980329574816</v>
          </cell>
          <cell r="X40">
            <v>48.788627158377793</v>
          </cell>
          <cell r="Y40">
            <v>49.369842280610946</v>
          </cell>
          <cell r="Z40">
            <v>49.901577816934306</v>
          </cell>
          <cell r="AA40">
            <v>50.392013519642923</v>
          </cell>
          <cell r="AB40">
            <v>50.847425959689815</v>
          </cell>
          <cell r="AC40">
            <v>50.847425959689815</v>
          </cell>
          <cell r="AD40">
            <v>50.847425959689815</v>
          </cell>
          <cell r="AE40">
            <v>50.847425959689815</v>
          </cell>
          <cell r="AF40">
            <v>50.847425959689815</v>
          </cell>
          <cell r="AG40">
            <v>50.847425959689815</v>
          </cell>
          <cell r="AH40">
            <v>50.847425959689815</v>
          </cell>
          <cell r="AI40">
            <v>50.847425959689815</v>
          </cell>
          <cell r="AJ40">
            <v>50.847425959689815</v>
          </cell>
          <cell r="AK40">
            <v>50.847425959689815</v>
          </cell>
          <cell r="AL40">
            <v>50.847425959689815</v>
          </cell>
          <cell r="AM40">
            <v>50.847425959689815</v>
          </cell>
        </row>
        <row r="44">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row>
        <row r="45">
          <cell r="S45">
            <v>60</v>
          </cell>
          <cell r="T45">
            <v>60</v>
          </cell>
          <cell r="U45">
            <v>60</v>
          </cell>
          <cell r="V45">
            <v>60</v>
          </cell>
          <cell r="W45">
            <v>60</v>
          </cell>
          <cell r="X45">
            <v>60</v>
          </cell>
          <cell r="Y45">
            <v>60</v>
          </cell>
          <cell r="Z45">
            <v>60</v>
          </cell>
          <cell r="AA45">
            <v>60</v>
          </cell>
          <cell r="AB45">
            <v>60</v>
          </cell>
          <cell r="AC45">
            <v>60</v>
          </cell>
          <cell r="AD45">
            <v>60</v>
          </cell>
          <cell r="AE45">
            <v>60</v>
          </cell>
          <cell r="AF45">
            <v>60</v>
          </cell>
          <cell r="AG45">
            <v>60</v>
          </cell>
          <cell r="AH45">
            <v>60</v>
          </cell>
          <cell r="AI45">
            <v>60</v>
          </cell>
          <cell r="AJ45">
            <v>60</v>
          </cell>
          <cell r="AK45">
            <v>60</v>
          </cell>
          <cell r="AL45">
            <v>60</v>
          </cell>
          <cell r="AM45">
            <v>60</v>
          </cell>
        </row>
        <row r="46">
          <cell r="S46">
            <v>90</v>
          </cell>
          <cell r="T46">
            <v>90</v>
          </cell>
          <cell r="U46">
            <v>90</v>
          </cell>
          <cell r="V46">
            <v>90</v>
          </cell>
          <cell r="W46">
            <v>90</v>
          </cell>
          <cell r="X46">
            <v>90</v>
          </cell>
          <cell r="Y46">
            <v>90</v>
          </cell>
          <cell r="Z46">
            <v>90</v>
          </cell>
          <cell r="AA46">
            <v>90</v>
          </cell>
          <cell r="AB46">
            <v>90</v>
          </cell>
          <cell r="AC46">
            <v>90</v>
          </cell>
          <cell r="AD46">
            <v>90</v>
          </cell>
          <cell r="AE46">
            <v>90</v>
          </cell>
          <cell r="AF46">
            <v>90</v>
          </cell>
          <cell r="AG46">
            <v>90</v>
          </cell>
          <cell r="AH46">
            <v>90</v>
          </cell>
          <cell r="AI46">
            <v>90</v>
          </cell>
          <cell r="AJ46">
            <v>90</v>
          </cell>
          <cell r="AK46">
            <v>90</v>
          </cell>
          <cell r="AL46">
            <v>90</v>
          </cell>
          <cell r="AM46">
            <v>90</v>
          </cell>
        </row>
        <row r="47">
          <cell r="S47">
            <v>90</v>
          </cell>
          <cell r="T47">
            <v>90</v>
          </cell>
          <cell r="U47">
            <v>90</v>
          </cell>
          <cell r="V47">
            <v>90</v>
          </cell>
          <cell r="W47">
            <v>90</v>
          </cell>
          <cell r="X47">
            <v>90</v>
          </cell>
          <cell r="Y47">
            <v>90</v>
          </cell>
          <cell r="Z47">
            <v>90</v>
          </cell>
          <cell r="AA47">
            <v>90</v>
          </cell>
          <cell r="AB47">
            <v>90</v>
          </cell>
          <cell r="AC47">
            <v>90</v>
          </cell>
          <cell r="AD47">
            <v>90</v>
          </cell>
          <cell r="AE47">
            <v>90</v>
          </cell>
          <cell r="AF47">
            <v>90</v>
          </cell>
          <cell r="AG47">
            <v>90</v>
          </cell>
          <cell r="AH47">
            <v>90</v>
          </cell>
          <cell r="AI47">
            <v>90</v>
          </cell>
          <cell r="AJ47">
            <v>90</v>
          </cell>
          <cell r="AK47">
            <v>90</v>
          </cell>
          <cell r="AL47">
            <v>90</v>
          </cell>
          <cell r="AM47">
            <v>90</v>
          </cell>
        </row>
        <row r="48">
          <cell r="H48">
            <v>0.1</v>
          </cell>
        </row>
        <row r="52">
          <cell r="T52">
            <v>73.73271889400921</v>
          </cell>
          <cell r="U52">
            <v>58.96226415094339</v>
          </cell>
          <cell r="V52">
            <v>58.96226415094339</v>
          </cell>
          <cell r="W52">
            <v>59.45393694067964</v>
          </cell>
          <cell r="X52">
            <v>58.546386941994982</v>
          </cell>
          <cell r="Y52">
            <v>57.746301026544842</v>
          </cell>
          <cell r="Z52">
            <v>57.031958512904843</v>
          </cell>
          <cell r="AA52">
            <v>56.387533709039097</v>
          </cell>
          <cell r="AB52">
            <v>55.801152479176565</v>
          </cell>
          <cell r="AC52">
            <v>55.801152479176565</v>
          </cell>
          <cell r="AD52">
            <v>55.801152479176565</v>
          </cell>
          <cell r="AE52">
            <v>55.801152479176565</v>
          </cell>
          <cell r="AF52">
            <v>55.801152479176565</v>
          </cell>
          <cell r="AG52">
            <v>55.801152479176565</v>
          </cell>
          <cell r="AH52">
            <v>55.801152479176565</v>
          </cell>
          <cell r="AI52">
            <v>55.801152479176565</v>
          </cell>
          <cell r="AJ52">
            <v>55.801152479176565</v>
          </cell>
          <cell r="AK52">
            <v>55.801152479176565</v>
          </cell>
          <cell r="AL52">
            <v>55.801152479176565</v>
          </cell>
          <cell r="AM52">
            <v>55.801152479176565</v>
          </cell>
        </row>
        <row r="54">
          <cell r="S54">
            <v>1</v>
          </cell>
          <cell r="T54">
            <v>1</v>
          </cell>
          <cell r="U54">
            <v>1</v>
          </cell>
          <cell r="V54">
            <v>1</v>
          </cell>
          <cell r="W54">
            <v>1</v>
          </cell>
          <cell r="X54">
            <v>1</v>
          </cell>
          <cell r="Y54">
            <v>1</v>
          </cell>
          <cell r="Z54">
            <v>1</v>
          </cell>
          <cell r="AA54">
            <v>1</v>
          </cell>
          <cell r="AB54">
            <v>1</v>
          </cell>
          <cell r="AC54">
            <v>1</v>
          </cell>
          <cell r="AD54">
            <v>1</v>
          </cell>
          <cell r="AE54">
            <v>1</v>
          </cell>
          <cell r="AF54">
            <v>1</v>
          </cell>
          <cell r="AG54">
            <v>1</v>
          </cell>
          <cell r="AH54">
            <v>1</v>
          </cell>
          <cell r="AI54">
            <v>1</v>
          </cell>
          <cell r="AJ54">
            <v>1</v>
          </cell>
          <cell r="AK54">
            <v>1</v>
          </cell>
          <cell r="AL54">
            <v>1</v>
          </cell>
          <cell r="AM54">
            <v>1</v>
          </cell>
        </row>
        <row r="55">
          <cell r="S55">
            <v>0.22916666666666666</v>
          </cell>
          <cell r="T55">
            <v>0.22916666666666666</v>
          </cell>
          <cell r="U55">
            <v>0.22916666666666666</v>
          </cell>
          <cell r="V55">
            <v>0.22916666666666666</v>
          </cell>
          <cell r="W55">
            <v>0.22916666666666666</v>
          </cell>
          <cell r="X55">
            <v>0.22916666666666666</v>
          </cell>
          <cell r="Y55">
            <v>0.22916666666666666</v>
          </cell>
          <cell r="Z55">
            <v>0.22916666666666666</v>
          </cell>
          <cell r="AA55">
            <v>0.22916666666666666</v>
          </cell>
          <cell r="AB55">
            <v>0.22916666666666666</v>
          </cell>
          <cell r="AC55">
            <v>0.22916666666666666</v>
          </cell>
          <cell r="AD55">
            <v>0.22916666666666666</v>
          </cell>
          <cell r="AE55">
            <v>0.22916666666666666</v>
          </cell>
          <cell r="AF55">
            <v>0.22916666666666666</v>
          </cell>
          <cell r="AG55">
            <v>0.22916666666666666</v>
          </cell>
          <cell r="AH55">
            <v>0.22916666666666666</v>
          </cell>
          <cell r="AI55">
            <v>0.22916666666666666</v>
          </cell>
          <cell r="AJ55">
            <v>0.22916666666666666</v>
          </cell>
          <cell r="AK55">
            <v>0.22916666666666666</v>
          </cell>
          <cell r="AL55">
            <v>0.22916666666666666</v>
          </cell>
          <cell r="AM55">
            <v>0.22916666666666666</v>
          </cell>
          <cell r="AO55">
            <v>1</v>
          </cell>
        </row>
        <row r="56">
          <cell r="S56">
            <v>0.5</v>
          </cell>
          <cell r="T56">
            <v>0.5</v>
          </cell>
          <cell r="U56">
            <v>0.5</v>
          </cell>
          <cell r="V56">
            <v>0.5</v>
          </cell>
          <cell r="W56">
            <v>0.5</v>
          </cell>
          <cell r="X56">
            <v>0.5</v>
          </cell>
          <cell r="Y56">
            <v>0.5</v>
          </cell>
          <cell r="Z56">
            <v>0.5</v>
          </cell>
          <cell r="AA56">
            <v>0.5</v>
          </cell>
          <cell r="AB56">
            <v>0.5</v>
          </cell>
          <cell r="AC56">
            <v>0.5</v>
          </cell>
          <cell r="AD56">
            <v>0.5</v>
          </cell>
          <cell r="AE56">
            <v>0.5</v>
          </cell>
          <cell r="AF56">
            <v>0.5</v>
          </cell>
          <cell r="AG56">
            <v>0.5</v>
          </cell>
          <cell r="AH56">
            <v>0.5</v>
          </cell>
          <cell r="AI56">
            <v>0.5</v>
          </cell>
          <cell r="AJ56">
            <v>0.5</v>
          </cell>
          <cell r="AK56">
            <v>0.5</v>
          </cell>
          <cell r="AL56">
            <v>0.5</v>
          </cell>
          <cell r="AM56">
            <v>0.5</v>
          </cell>
        </row>
        <row r="57">
          <cell r="S57">
            <v>0.27083333333333326</v>
          </cell>
          <cell r="T57">
            <v>0.27083333333333326</v>
          </cell>
          <cell r="U57">
            <v>0.27083333333333326</v>
          </cell>
          <cell r="V57">
            <v>0.27083333333333326</v>
          </cell>
          <cell r="W57">
            <v>0.27083333333333326</v>
          </cell>
          <cell r="X57">
            <v>0.27083333333333326</v>
          </cell>
          <cell r="Y57">
            <v>0.27083333333333326</v>
          </cell>
          <cell r="Z57">
            <v>0.27083333333333326</v>
          </cell>
          <cell r="AA57">
            <v>0.27083333333333326</v>
          </cell>
          <cell r="AB57">
            <v>0.27083333333333326</v>
          </cell>
          <cell r="AC57">
            <v>0.27083333333333326</v>
          </cell>
          <cell r="AD57">
            <v>0.27083333333333326</v>
          </cell>
          <cell r="AE57">
            <v>0.27083333333333326</v>
          </cell>
          <cell r="AF57">
            <v>0.27083333333333326</v>
          </cell>
          <cell r="AG57">
            <v>0.27083333333333326</v>
          </cell>
          <cell r="AH57">
            <v>0.27083333333333326</v>
          </cell>
          <cell r="AI57">
            <v>0.27083333333333326</v>
          </cell>
          <cell r="AJ57">
            <v>0.27083333333333326</v>
          </cell>
          <cell r="AK57">
            <v>0.27083333333333326</v>
          </cell>
          <cell r="AL57">
            <v>0.27083333333333326</v>
          </cell>
          <cell r="AM57">
            <v>0.27083333333333326</v>
          </cell>
        </row>
        <row r="58">
          <cell r="S58">
            <v>18.75</v>
          </cell>
          <cell r="T58">
            <v>22.119815668202765</v>
          </cell>
          <cell r="U58">
            <v>17.688679245283019</v>
          </cell>
          <cell r="V58">
            <v>17.688679245283019</v>
          </cell>
          <cell r="W58">
            <v>17.83618108220389</v>
          </cell>
          <cell r="X58">
            <v>17.563916082598492</v>
          </cell>
          <cell r="Y58">
            <v>17.323890307963453</v>
          </cell>
          <cell r="Z58">
            <v>17.109587553871453</v>
          </cell>
          <cell r="AA58">
            <v>16.916260112711729</v>
          </cell>
          <cell r="AB58">
            <v>16.740345743752968</v>
          </cell>
          <cell r="AC58">
            <v>16.740345743752968</v>
          </cell>
          <cell r="AD58">
            <v>16.740345743752968</v>
          </cell>
          <cell r="AE58">
            <v>16.740345743752968</v>
          </cell>
          <cell r="AF58">
            <v>16.740345743752968</v>
          </cell>
          <cell r="AG58">
            <v>16.740345743752968</v>
          </cell>
          <cell r="AH58">
            <v>16.740345743752968</v>
          </cell>
          <cell r="AI58">
            <v>16.740345743752968</v>
          </cell>
          <cell r="AJ58">
            <v>16.740345743752968</v>
          </cell>
          <cell r="AK58">
            <v>16.740345743752968</v>
          </cell>
          <cell r="AL58">
            <v>16.740345743752968</v>
          </cell>
          <cell r="AM58">
            <v>16.740345743752968</v>
          </cell>
        </row>
        <row r="59">
          <cell r="S59">
            <v>43.75</v>
          </cell>
          <cell r="T59">
            <v>51.612903225806448</v>
          </cell>
          <cell r="U59">
            <v>41.273584905660378</v>
          </cell>
          <cell r="V59">
            <v>41.273584905660378</v>
          </cell>
          <cell r="W59">
            <v>41.617755858475746</v>
          </cell>
          <cell r="X59">
            <v>40.982470859396486</v>
          </cell>
          <cell r="Y59">
            <v>40.422410718581389</v>
          </cell>
          <cell r="Z59">
            <v>39.922370959033387</v>
          </cell>
          <cell r="AA59">
            <v>39.471273596327372</v>
          </cell>
          <cell r="AB59">
            <v>39.060806735423597</v>
          </cell>
          <cell r="AC59">
            <v>39.060806735423597</v>
          </cell>
          <cell r="AD59">
            <v>39.060806735423597</v>
          </cell>
          <cell r="AE59">
            <v>39.060806735423597</v>
          </cell>
          <cell r="AF59">
            <v>39.060806735423597</v>
          </cell>
          <cell r="AG59">
            <v>39.060806735423597</v>
          </cell>
          <cell r="AH59">
            <v>39.060806735423597</v>
          </cell>
          <cell r="AI59">
            <v>39.060806735423597</v>
          </cell>
          <cell r="AJ59">
            <v>39.060806735423597</v>
          </cell>
          <cell r="AK59">
            <v>39.060806735423597</v>
          </cell>
          <cell r="AL59">
            <v>39.060806735423597</v>
          </cell>
          <cell r="AM59">
            <v>39.060806735423597</v>
          </cell>
        </row>
        <row r="60">
          <cell r="T60">
            <v>3.6866359447004609</v>
          </cell>
          <cell r="U60">
            <v>2.9481132075471699</v>
          </cell>
          <cell r="V60">
            <v>2.9481132075471699</v>
          </cell>
          <cell r="W60">
            <v>2.9726968470339821</v>
          </cell>
          <cell r="X60">
            <v>2.9273193470997492</v>
          </cell>
          <cell r="Y60">
            <v>2.8873150513272421</v>
          </cell>
          <cell r="Z60">
            <v>2.8515979256452422</v>
          </cell>
          <cell r="AA60">
            <v>2.8193766854519549</v>
          </cell>
          <cell r="AB60">
            <v>2.7900576239588282</v>
          </cell>
          <cell r="AC60">
            <v>2.7900576239588282</v>
          </cell>
          <cell r="AD60">
            <v>2.7900576239588282</v>
          </cell>
          <cell r="AE60">
            <v>2.7900576239588282</v>
          </cell>
          <cell r="AF60">
            <v>2.7900576239588282</v>
          </cell>
          <cell r="AG60">
            <v>2.7900576239588282</v>
          </cell>
          <cell r="AH60">
            <v>2.7900576239588282</v>
          </cell>
          <cell r="AI60">
            <v>2.7900576239588282</v>
          </cell>
          <cell r="AJ60">
            <v>2.7900576239588282</v>
          </cell>
          <cell r="AK60">
            <v>2.7900576239588282</v>
          </cell>
          <cell r="AL60">
            <v>2.7900576239588282</v>
          </cell>
          <cell r="AM60">
            <v>2.7900576239588282</v>
          </cell>
        </row>
        <row r="62">
          <cell r="S62">
            <v>1</v>
          </cell>
          <cell r="T62">
            <v>1</v>
          </cell>
          <cell r="U62">
            <v>1</v>
          </cell>
          <cell r="V62">
            <v>1</v>
          </cell>
          <cell r="W62">
            <v>1</v>
          </cell>
          <cell r="X62">
            <v>1</v>
          </cell>
          <cell r="Y62">
            <v>1</v>
          </cell>
          <cell r="Z62">
            <v>1</v>
          </cell>
          <cell r="AA62">
            <v>1</v>
          </cell>
          <cell r="AB62">
            <v>1</v>
          </cell>
          <cell r="AC62">
            <v>1</v>
          </cell>
          <cell r="AD62">
            <v>1</v>
          </cell>
          <cell r="AE62">
            <v>1</v>
          </cell>
          <cell r="AF62">
            <v>1</v>
          </cell>
          <cell r="AG62">
            <v>1</v>
          </cell>
          <cell r="AH62">
            <v>1</v>
          </cell>
          <cell r="AI62">
            <v>1</v>
          </cell>
          <cell r="AJ62">
            <v>1</v>
          </cell>
          <cell r="AK62">
            <v>1</v>
          </cell>
          <cell r="AL62">
            <v>1</v>
          </cell>
          <cell r="AM62">
            <v>1</v>
          </cell>
        </row>
        <row r="63">
          <cell r="S63">
            <v>134.375</v>
          </cell>
          <cell r="T63">
            <v>158.52534562211983</v>
          </cell>
          <cell r="U63">
            <v>126.76886792452829</v>
          </cell>
          <cell r="V63">
            <v>126.76886792452829</v>
          </cell>
          <cell r="W63">
            <v>127.82596442246123</v>
          </cell>
          <cell r="X63">
            <v>125.87473192528921</v>
          </cell>
          <cell r="Y63">
            <v>124.1545472070714</v>
          </cell>
          <cell r="Z63">
            <v>122.61871080274541</v>
          </cell>
          <cell r="AA63">
            <v>121.23319747443406</v>
          </cell>
          <cell r="AB63">
            <v>119.97247783022961</v>
          </cell>
          <cell r="AC63">
            <v>119.97247783022961</v>
          </cell>
          <cell r="AD63">
            <v>119.97247783022961</v>
          </cell>
          <cell r="AE63">
            <v>119.97247783022961</v>
          </cell>
          <cell r="AF63">
            <v>119.97247783022961</v>
          </cell>
          <cell r="AG63">
            <v>119.97247783022961</v>
          </cell>
          <cell r="AH63">
            <v>119.97247783022961</v>
          </cell>
          <cell r="AI63">
            <v>119.97247783022961</v>
          </cell>
          <cell r="AJ63">
            <v>119.97247783022961</v>
          </cell>
          <cell r="AK63">
            <v>119.97247783022961</v>
          </cell>
          <cell r="AL63">
            <v>119.97247783022961</v>
          </cell>
          <cell r="AM63">
            <v>119.97247783022961</v>
          </cell>
        </row>
        <row r="65">
          <cell r="S65">
            <v>1</v>
          </cell>
          <cell r="T65">
            <v>1</v>
          </cell>
          <cell r="U65">
            <v>1</v>
          </cell>
          <cell r="V65">
            <v>1</v>
          </cell>
          <cell r="W65">
            <v>1</v>
          </cell>
          <cell r="X65">
            <v>1</v>
          </cell>
          <cell r="Y65">
            <v>1</v>
          </cell>
          <cell r="Z65">
            <v>1</v>
          </cell>
          <cell r="AA65">
            <v>1</v>
          </cell>
          <cell r="AB65">
            <v>1</v>
          </cell>
          <cell r="AC65">
            <v>1</v>
          </cell>
          <cell r="AD65">
            <v>1</v>
          </cell>
          <cell r="AE65">
            <v>1</v>
          </cell>
          <cell r="AF65">
            <v>1</v>
          </cell>
          <cell r="AG65">
            <v>1</v>
          </cell>
          <cell r="AH65">
            <v>1</v>
          </cell>
          <cell r="AI65">
            <v>1</v>
          </cell>
          <cell r="AJ65">
            <v>1</v>
          </cell>
          <cell r="AK65">
            <v>1</v>
          </cell>
          <cell r="AL65">
            <v>1</v>
          </cell>
          <cell r="AM65">
            <v>1</v>
          </cell>
        </row>
        <row r="69">
          <cell r="P69">
            <v>0.01</v>
          </cell>
          <cell r="R69">
            <v>0.02</v>
          </cell>
          <cell r="S69">
            <v>0.02</v>
          </cell>
          <cell r="T69">
            <v>0.02</v>
          </cell>
          <cell r="U69">
            <v>0.02</v>
          </cell>
          <cell r="V69">
            <v>0.02</v>
          </cell>
          <cell r="W69">
            <v>0.02</v>
          </cell>
          <cell r="X69">
            <v>0.02</v>
          </cell>
          <cell r="Y69">
            <v>0.02</v>
          </cell>
          <cell r="Z69">
            <v>0.02</v>
          </cell>
          <cell r="AA69">
            <v>0.02</v>
          </cell>
          <cell r="AB69">
            <v>0.02</v>
          </cell>
          <cell r="AC69">
            <v>0.02</v>
          </cell>
          <cell r="AD69">
            <v>0.02</v>
          </cell>
          <cell r="AE69">
            <v>0.02</v>
          </cell>
          <cell r="AF69">
            <v>0.02</v>
          </cell>
          <cell r="AG69">
            <v>0.02</v>
          </cell>
          <cell r="AH69">
            <v>0.02</v>
          </cell>
          <cell r="AI69">
            <v>0.02</v>
          </cell>
          <cell r="AJ69">
            <v>0.02</v>
          </cell>
          <cell r="AK69">
            <v>0.02</v>
          </cell>
          <cell r="AL69">
            <v>0.02</v>
          </cell>
          <cell r="AM69">
            <v>0.02</v>
          </cell>
        </row>
        <row r="72">
          <cell r="H72">
            <v>0</v>
          </cell>
        </row>
        <row r="73">
          <cell r="H73">
            <v>0</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row>
        <row r="76">
          <cell r="H76">
            <v>0</v>
          </cell>
        </row>
        <row r="77">
          <cell r="H77">
            <v>0</v>
          </cell>
        </row>
        <row r="78">
          <cell r="H78">
            <v>1465</v>
          </cell>
        </row>
        <row r="81">
          <cell r="H81">
            <v>0.02</v>
          </cell>
        </row>
        <row r="82">
          <cell r="H82">
            <v>0.02</v>
          </cell>
        </row>
        <row r="83">
          <cell r="H83">
            <v>0.2</v>
          </cell>
        </row>
        <row r="85">
          <cell r="H85">
            <v>12</v>
          </cell>
        </row>
        <row r="86">
          <cell r="H86">
            <v>365</v>
          </cell>
        </row>
        <row r="87">
          <cell r="H87">
            <v>30.4375</v>
          </cell>
        </row>
        <row r="88">
          <cell r="H88">
            <v>1000</v>
          </cell>
        </row>
        <row r="89">
          <cell r="H89">
            <v>1000000</v>
          </cell>
        </row>
        <row r="90">
          <cell r="H90">
            <v>2014</v>
          </cell>
        </row>
        <row r="91">
          <cell r="H91">
            <v>2019</v>
          </cell>
        </row>
      </sheetData>
      <sheetData sheetId="7" refreshError="1">
        <row r="18">
          <cell r="H18">
            <v>3.1E-2</v>
          </cell>
        </row>
        <row r="19">
          <cell r="H19">
            <v>1.4E-2</v>
          </cell>
        </row>
        <row r="20">
          <cell r="H20">
            <v>1.4E-2</v>
          </cell>
        </row>
        <row r="21">
          <cell r="H21">
            <v>1.0999999999999999E-2</v>
          </cell>
        </row>
        <row r="22">
          <cell r="H22">
            <v>1.0999999999999999E-2</v>
          </cell>
        </row>
        <row r="23">
          <cell r="H23">
            <v>2.4E-2</v>
          </cell>
        </row>
        <row r="24">
          <cell r="H24">
            <v>3.6999999999999998E-2</v>
          </cell>
        </row>
        <row r="25">
          <cell r="H25">
            <v>4.3999999999999997E-2</v>
          </cell>
        </row>
        <row r="26">
          <cell r="H26">
            <v>2.9000000000000001E-2</v>
          </cell>
        </row>
        <row r="27">
          <cell r="H27">
            <v>2.1999999999999999E-2</v>
          </cell>
        </row>
        <row r="28">
          <cell r="H28">
            <v>2.9000000000000001E-2</v>
          </cell>
        </row>
        <row r="29">
          <cell r="H29">
            <v>2.9000000000000001E-2</v>
          </cell>
        </row>
        <row r="30">
          <cell r="H30">
            <v>4.3999999999999997E-2</v>
          </cell>
        </row>
        <row r="31">
          <cell r="H31">
            <v>4.3999999999999997E-2</v>
          </cell>
        </row>
        <row r="32">
          <cell r="H32">
            <v>2.9000000000000001E-2</v>
          </cell>
        </row>
        <row r="34">
          <cell r="S34">
            <v>102.33739162151957</v>
          </cell>
          <cell r="T34">
            <v>80.010000000000005</v>
          </cell>
          <cell r="U34">
            <v>100</v>
          </cell>
          <cell r="V34">
            <v>100</v>
          </cell>
          <cell r="W34">
            <v>100</v>
          </cell>
          <cell r="X34">
            <v>100</v>
          </cell>
          <cell r="Y34">
            <v>100</v>
          </cell>
          <cell r="Z34">
            <v>100</v>
          </cell>
          <cell r="AA34">
            <v>100</v>
          </cell>
          <cell r="AB34">
            <v>100</v>
          </cell>
          <cell r="AC34">
            <v>100</v>
          </cell>
          <cell r="AD34">
            <v>100</v>
          </cell>
          <cell r="AE34">
            <v>100</v>
          </cell>
          <cell r="AF34">
            <v>100</v>
          </cell>
          <cell r="AG34">
            <v>100</v>
          </cell>
          <cell r="AH34">
            <v>100</v>
          </cell>
          <cell r="AI34">
            <v>100</v>
          </cell>
          <cell r="AJ34">
            <v>100</v>
          </cell>
          <cell r="AK34">
            <v>100</v>
          </cell>
          <cell r="AL34">
            <v>100</v>
          </cell>
          <cell r="AM34">
            <v>100</v>
          </cell>
        </row>
        <row r="36">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row>
        <row r="38">
          <cell r="S38">
            <v>40.934923313979716</v>
          </cell>
          <cell r="T38">
            <v>80.099999999999994</v>
          </cell>
          <cell r="U38">
            <v>100</v>
          </cell>
          <cell r="V38">
            <v>100</v>
          </cell>
          <cell r="W38">
            <v>100</v>
          </cell>
          <cell r="X38">
            <v>100</v>
          </cell>
          <cell r="Y38">
            <v>100</v>
          </cell>
          <cell r="Z38">
            <v>100</v>
          </cell>
          <cell r="AA38">
            <v>100</v>
          </cell>
          <cell r="AB38">
            <v>100</v>
          </cell>
          <cell r="AC38">
            <v>100</v>
          </cell>
          <cell r="AD38">
            <v>100</v>
          </cell>
          <cell r="AE38">
            <v>100</v>
          </cell>
          <cell r="AF38">
            <v>100</v>
          </cell>
          <cell r="AG38">
            <v>100</v>
          </cell>
          <cell r="AH38">
            <v>100</v>
          </cell>
          <cell r="AI38">
            <v>100</v>
          </cell>
          <cell r="AJ38">
            <v>100</v>
          </cell>
          <cell r="AK38">
            <v>100</v>
          </cell>
          <cell r="AL38">
            <v>100</v>
          </cell>
          <cell r="AM38">
            <v>100</v>
          </cell>
        </row>
        <row r="40">
          <cell r="S40">
            <v>9.5346878417326089</v>
          </cell>
          <cell r="T40">
            <v>6.502606310013717</v>
          </cell>
          <cell r="U40">
            <v>10</v>
          </cell>
          <cell r="V40">
            <v>10</v>
          </cell>
          <cell r="W40">
            <v>10</v>
          </cell>
          <cell r="X40">
            <v>10</v>
          </cell>
          <cell r="Y40">
            <v>10</v>
          </cell>
          <cell r="Z40">
            <v>10</v>
          </cell>
          <cell r="AA40">
            <v>10</v>
          </cell>
          <cell r="AB40">
            <v>10</v>
          </cell>
          <cell r="AC40">
            <v>10</v>
          </cell>
          <cell r="AD40">
            <v>10</v>
          </cell>
          <cell r="AE40">
            <v>10</v>
          </cell>
          <cell r="AF40">
            <v>10</v>
          </cell>
          <cell r="AG40">
            <v>10</v>
          </cell>
          <cell r="AH40">
            <v>10</v>
          </cell>
          <cell r="AI40">
            <v>10</v>
          </cell>
          <cell r="AJ40">
            <v>10</v>
          </cell>
          <cell r="AK40">
            <v>10</v>
          </cell>
          <cell r="AL40">
            <v>10</v>
          </cell>
          <cell r="AM40">
            <v>10</v>
          </cell>
        </row>
        <row r="45">
          <cell r="T45">
            <v>1</v>
          </cell>
          <cell r="U45">
            <v>1</v>
          </cell>
          <cell r="V45">
            <v>1</v>
          </cell>
          <cell r="W45">
            <v>1</v>
          </cell>
          <cell r="X45">
            <v>1</v>
          </cell>
          <cell r="Y45">
            <v>1</v>
          </cell>
          <cell r="Z45">
            <v>1</v>
          </cell>
          <cell r="AA45">
            <v>1</v>
          </cell>
          <cell r="AB45">
            <v>1</v>
          </cell>
          <cell r="AC45">
            <v>1</v>
          </cell>
          <cell r="AD45">
            <v>1</v>
          </cell>
          <cell r="AE45">
            <v>1</v>
          </cell>
          <cell r="AF45">
            <v>1</v>
          </cell>
          <cell r="AG45">
            <v>1</v>
          </cell>
          <cell r="AH45">
            <v>1</v>
          </cell>
          <cell r="AI45">
            <v>1</v>
          </cell>
          <cell r="AJ45">
            <v>1</v>
          </cell>
          <cell r="AK45">
            <v>1</v>
          </cell>
          <cell r="AL45">
            <v>1</v>
          </cell>
          <cell r="AM45">
            <v>1</v>
          </cell>
        </row>
        <row r="47">
          <cell r="T47">
            <v>1</v>
          </cell>
          <cell r="U47">
            <v>1</v>
          </cell>
          <cell r="V47">
            <v>1</v>
          </cell>
          <cell r="W47">
            <v>1</v>
          </cell>
          <cell r="X47">
            <v>1</v>
          </cell>
          <cell r="Y47">
            <v>1</v>
          </cell>
          <cell r="Z47">
            <v>1</v>
          </cell>
          <cell r="AA47">
            <v>1</v>
          </cell>
          <cell r="AB47">
            <v>1</v>
          </cell>
          <cell r="AC47">
            <v>1</v>
          </cell>
          <cell r="AD47">
            <v>1</v>
          </cell>
          <cell r="AE47">
            <v>1</v>
          </cell>
          <cell r="AF47">
            <v>1</v>
          </cell>
          <cell r="AG47">
            <v>1</v>
          </cell>
          <cell r="AH47">
            <v>1</v>
          </cell>
          <cell r="AI47">
            <v>1</v>
          </cell>
          <cell r="AJ47">
            <v>1</v>
          </cell>
          <cell r="AK47">
            <v>1</v>
          </cell>
          <cell r="AL47">
            <v>1</v>
          </cell>
          <cell r="AM47">
            <v>1</v>
          </cell>
        </row>
        <row r="49">
          <cell r="T49">
            <v>1</v>
          </cell>
          <cell r="U49">
            <v>1</v>
          </cell>
          <cell r="V49">
            <v>1</v>
          </cell>
          <cell r="W49">
            <v>1</v>
          </cell>
          <cell r="X49">
            <v>1</v>
          </cell>
          <cell r="Y49">
            <v>1</v>
          </cell>
          <cell r="Z49">
            <v>1</v>
          </cell>
          <cell r="AA49">
            <v>1</v>
          </cell>
          <cell r="AB49">
            <v>1</v>
          </cell>
          <cell r="AC49">
            <v>1</v>
          </cell>
          <cell r="AD49">
            <v>1</v>
          </cell>
          <cell r="AE49">
            <v>1</v>
          </cell>
          <cell r="AF49">
            <v>1</v>
          </cell>
          <cell r="AG49">
            <v>1</v>
          </cell>
          <cell r="AH49">
            <v>1</v>
          </cell>
          <cell r="AI49">
            <v>1</v>
          </cell>
          <cell r="AJ49">
            <v>1</v>
          </cell>
          <cell r="AK49">
            <v>1</v>
          </cell>
          <cell r="AL49">
            <v>1</v>
          </cell>
          <cell r="AM49">
            <v>1</v>
          </cell>
        </row>
        <row r="51">
          <cell r="T51">
            <v>1</v>
          </cell>
          <cell r="U51">
            <v>1</v>
          </cell>
          <cell r="V51">
            <v>1</v>
          </cell>
          <cell r="W51">
            <v>1</v>
          </cell>
          <cell r="X51">
            <v>1</v>
          </cell>
          <cell r="Y51">
            <v>1</v>
          </cell>
          <cell r="Z51">
            <v>1</v>
          </cell>
          <cell r="AA51">
            <v>1</v>
          </cell>
          <cell r="AB51">
            <v>1</v>
          </cell>
          <cell r="AC51">
            <v>1</v>
          </cell>
          <cell r="AD51">
            <v>1</v>
          </cell>
          <cell r="AE51">
            <v>1</v>
          </cell>
          <cell r="AF51">
            <v>1</v>
          </cell>
          <cell r="AG51">
            <v>1</v>
          </cell>
          <cell r="AH51">
            <v>1</v>
          </cell>
          <cell r="AI51">
            <v>1</v>
          </cell>
          <cell r="AJ51">
            <v>1</v>
          </cell>
          <cell r="AK51">
            <v>1</v>
          </cell>
          <cell r="AL51">
            <v>1</v>
          </cell>
          <cell r="AM51">
            <v>1</v>
          </cell>
        </row>
        <row r="53">
          <cell r="T53">
            <v>1</v>
          </cell>
          <cell r="U53">
            <v>1</v>
          </cell>
          <cell r="V53">
            <v>1</v>
          </cell>
          <cell r="W53">
            <v>1</v>
          </cell>
          <cell r="X53">
            <v>1</v>
          </cell>
          <cell r="Y53">
            <v>1</v>
          </cell>
          <cell r="Z53">
            <v>1</v>
          </cell>
          <cell r="AA53">
            <v>1</v>
          </cell>
          <cell r="AB53">
            <v>1</v>
          </cell>
          <cell r="AC53">
            <v>1</v>
          </cell>
          <cell r="AD53">
            <v>1</v>
          </cell>
          <cell r="AE53">
            <v>1</v>
          </cell>
          <cell r="AF53">
            <v>1</v>
          </cell>
          <cell r="AG53">
            <v>1</v>
          </cell>
          <cell r="AH53">
            <v>1</v>
          </cell>
          <cell r="AI53">
            <v>1</v>
          </cell>
          <cell r="AJ53">
            <v>1</v>
          </cell>
          <cell r="AK53">
            <v>1</v>
          </cell>
          <cell r="AL53">
            <v>1</v>
          </cell>
          <cell r="AM53">
            <v>1</v>
          </cell>
        </row>
        <row r="55">
          <cell r="T55">
            <v>1</v>
          </cell>
          <cell r="U55">
            <v>1</v>
          </cell>
          <cell r="V55">
            <v>1</v>
          </cell>
          <cell r="W55">
            <v>1</v>
          </cell>
          <cell r="X55">
            <v>1</v>
          </cell>
          <cell r="Y55">
            <v>1</v>
          </cell>
          <cell r="Z55">
            <v>1</v>
          </cell>
          <cell r="AA55">
            <v>1</v>
          </cell>
          <cell r="AB55">
            <v>1</v>
          </cell>
          <cell r="AC55">
            <v>1</v>
          </cell>
          <cell r="AD55">
            <v>1</v>
          </cell>
          <cell r="AE55">
            <v>1</v>
          </cell>
          <cell r="AF55">
            <v>1</v>
          </cell>
          <cell r="AG55">
            <v>1</v>
          </cell>
          <cell r="AH55">
            <v>1</v>
          </cell>
          <cell r="AI55">
            <v>1</v>
          </cell>
          <cell r="AJ55">
            <v>1</v>
          </cell>
          <cell r="AK55">
            <v>1</v>
          </cell>
          <cell r="AL55">
            <v>1</v>
          </cell>
          <cell r="AM55">
            <v>1</v>
          </cell>
        </row>
        <row r="57">
          <cell r="T57">
            <v>1</v>
          </cell>
          <cell r="U57">
            <v>1</v>
          </cell>
          <cell r="V57">
            <v>1</v>
          </cell>
          <cell r="W57">
            <v>1</v>
          </cell>
          <cell r="X57">
            <v>1</v>
          </cell>
          <cell r="Y57">
            <v>1</v>
          </cell>
          <cell r="Z57">
            <v>1</v>
          </cell>
          <cell r="AA57">
            <v>1</v>
          </cell>
          <cell r="AB57">
            <v>1</v>
          </cell>
          <cell r="AC57">
            <v>1</v>
          </cell>
          <cell r="AD57">
            <v>1</v>
          </cell>
          <cell r="AE57">
            <v>1</v>
          </cell>
          <cell r="AF57">
            <v>1</v>
          </cell>
          <cell r="AG57">
            <v>1</v>
          </cell>
          <cell r="AH57">
            <v>1</v>
          </cell>
          <cell r="AI57">
            <v>1</v>
          </cell>
          <cell r="AJ57">
            <v>1</v>
          </cell>
          <cell r="AK57">
            <v>1</v>
          </cell>
          <cell r="AL57">
            <v>1</v>
          </cell>
          <cell r="AM57">
            <v>1</v>
          </cell>
        </row>
        <row r="59">
          <cell r="T59">
            <v>1</v>
          </cell>
          <cell r="U59">
            <v>1</v>
          </cell>
          <cell r="V59">
            <v>1</v>
          </cell>
          <cell r="W59">
            <v>1</v>
          </cell>
          <cell r="X59">
            <v>1</v>
          </cell>
          <cell r="Y59">
            <v>1</v>
          </cell>
          <cell r="Z59">
            <v>1</v>
          </cell>
          <cell r="AA59">
            <v>1</v>
          </cell>
          <cell r="AB59">
            <v>1</v>
          </cell>
          <cell r="AC59">
            <v>1</v>
          </cell>
          <cell r="AD59">
            <v>1</v>
          </cell>
          <cell r="AE59">
            <v>1</v>
          </cell>
          <cell r="AF59">
            <v>1</v>
          </cell>
          <cell r="AG59">
            <v>1</v>
          </cell>
          <cell r="AH59">
            <v>1</v>
          </cell>
          <cell r="AI59">
            <v>1</v>
          </cell>
          <cell r="AJ59">
            <v>1</v>
          </cell>
          <cell r="AK59">
            <v>1</v>
          </cell>
          <cell r="AL59">
            <v>1</v>
          </cell>
          <cell r="AM59">
            <v>1</v>
          </cell>
        </row>
        <row r="61">
          <cell r="T61">
            <v>1</v>
          </cell>
          <cell r="U61">
            <v>1</v>
          </cell>
          <cell r="V61">
            <v>1</v>
          </cell>
          <cell r="W61">
            <v>1</v>
          </cell>
          <cell r="X61">
            <v>1</v>
          </cell>
          <cell r="Y61">
            <v>1</v>
          </cell>
          <cell r="Z61">
            <v>1</v>
          </cell>
          <cell r="AA61">
            <v>1</v>
          </cell>
          <cell r="AB61">
            <v>1</v>
          </cell>
          <cell r="AC61">
            <v>1</v>
          </cell>
          <cell r="AD61">
            <v>1</v>
          </cell>
          <cell r="AE61">
            <v>1</v>
          </cell>
          <cell r="AF61">
            <v>1</v>
          </cell>
          <cell r="AG61">
            <v>1</v>
          </cell>
          <cell r="AH61">
            <v>1</v>
          </cell>
          <cell r="AI61">
            <v>1</v>
          </cell>
          <cell r="AJ61">
            <v>1</v>
          </cell>
          <cell r="AK61">
            <v>1</v>
          </cell>
          <cell r="AL61">
            <v>1</v>
          </cell>
          <cell r="AM61">
            <v>1</v>
          </cell>
        </row>
        <row r="63">
          <cell r="T63">
            <v>1</v>
          </cell>
          <cell r="U63">
            <v>1</v>
          </cell>
          <cell r="V63">
            <v>1</v>
          </cell>
          <cell r="W63">
            <v>1</v>
          </cell>
          <cell r="X63">
            <v>1</v>
          </cell>
          <cell r="Y63">
            <v>1</v>
          </cell>
          <cell r="Z63">
            <v>1</v>
          </cell>
          <cell r="AA63">
            <v>1</v>
          </cell>
          <cell r="AB63">
            <v>1</v>
          </cell>
          <cell r="AC63">
            <v>1</v>
          </cell>
          <cell r="AD63">
            <v>1</v>
          </cell>
          <cell r="AE63">
            <v>1</v>
          </cell>
          <cell r="AF63">
            <v>1</v>
          </cell>
          <cell r="AG63">
            <v>1</v>
          </cell>
          <cell r="AH63">
            <v>1</v>
          </cell>
          <cell r="AI63">
            <v>1</v>
          </cell>
          <cell r="AJ63">
            <v>1</v>
          </cell>
          <cell r="AK63">
            <v>1</v>
          </cell>
          <cell r="AL63">
            <v>1</v>
          </cell>
          <cell r="AM63">
            <v>1</v>
          </cell>
        </row>
        <row r="65">
          <cell r="T65">
            <v>1</v>
          </cell>
          <cell r="U65">
            <v>1</v>
          </cell>
          <cell r="V65">
            <v>1</v>
          </cell>
          <cell r="W65">
            <v>1</v>
          </cell>
          <cell r="X65">
            <v>1</v>
          </cell>
          <cell r="Y65">
            <v>1</v>
          </cell>
          <cell r="Z65">
            <v>1</v>
          </cell>
          <cell r="AA65">
            <v>1</v>
          </cell>
          <cell r="AB65">
            <v>1</v>
          </cell>
          <cell r="AC65">
            <v>1</v>
          </cell>
          <cell r="AD65">
            <v>1</v>
          </cell>
          <cell r="AE65">
            <v>1</v>
          </cell>
          <cell r="AF65">
            <v>1</v>
          </cell>
          <cell r="AG65">
            <v>1</v>
          </cell>
          <cell r="AH65">
            <v>1</v>
          </cell>
          <cell r="AI65">
            <v>1</v>
          </cell>
          <cell r="AJ65">
            <v>1</v>
          </cell>
          <cell r="AK65">
            <v>1</v>
          </cell>
          <cell r="AL65">
            <v>1</v>
          </cell>
          <cell r="AM65">
            <v>1</v>
          </cell>
        </row>
        <row r="67">
          <cell r="T67">
            <v>1</v>
          </cell>
          <cell r="U67">
            <v>1</v>
          </cell>
          <cell r="V67">
            <v>1</v>
          </cell>
          <cell r="W67">
            <v>1</v>
          </cell>
          <cell r="X67">
            <v>1</v>
          </cell>
          <cell r="Y67">
            <v>1</v>
          </cell>
          <cell r="Z67">
            <v>1</v>
          </cell>
          <cell r="AA67">
            <v>1</v>
          </cell>
          <cell r="AB67">
            <v>1</v>
          </cell>
          <cell r="AC67">
            <v>1</v>
          </cell>
          <cell r="AD67">
            <v>1</v>
          </cell>
          <cell r="AE67">
            <v>1</v>
          </cell>
          <cell r="AF67">
            <v>1</v>
          </cell>
          <cell r="AG67">
            <v>1</v>
          </cell>
          <cell r="AH67">
            <v>1</v>
          </cell>
          <cell r="AI67">
            <v>1</v>
          </cell>
          <cell r="AJ67">
            <v>1</v>
          </cell>
          <cell r="AK67">
            <v>1</v>
          </cell>
          <cell r="AL67">
            <v>1</v>
          </cell>
          <cell r="AM67">
            <v>1</v>
          </cell>
        </row>
        <row r="69">
          <cell r="T69">
            <v>1</v>
          </cell>
          <cell r="U69">
            <v>1</v>
          </cell>
          <cell r="V69">
            <v>1</v>
          </cell>
          <cell r="W69">
            <v>1</v>
          </cell>
          <cell r="X69">
            <v>1</v>
          </cell>
          <cell r="Y69">
            <v>1</v>
          </cell>
          <cell r="Z69">
            <v>1</v>
          </cell>
          <cell r="AA69">
            <v>1</v>
          </cell>
          <cell r="AB69">
            <v>1</v>
          </cell>
          <cell r="AC69">
            <v>1</v>
          </cell>
          <cell r="AD69">
            <v>1</v>
          </cell>
          <cell r="AE69">
            <v>1</v>
          </cell>
          <cell r="AF69">
            <v>1</v>
          </cell>
          <cell r="AG69">
            <v>1</v>
          </cell>
          <cell r="AH69">
            <v>1</v>
          </cell>
          <cell r="AI69">
            <v>1</v>
          </cell>
          <cell r="AJ69">
            <v>1</v>
          </cell>
          <cell r="AK69">
            <v>1</v>
          </cell>
          <cell r="AL69">
            <v>1</v>
          </cell>
          <cell r="AM69">
            <v>1</v>
          </cell>
        </row>
        <row r="71">
          <cell r="T71">
            <v>1</v>
          </cell>
          <cell r="U71">
            <v>1</v>
          </cell>
          <cell r="V71">
            <v>1</v>
          </cell>
          <cell r="W71">
            <v>1</v>
          </cell>
          <cell r="X71">
            <v>1</v>
          </cell>
          <cell r="Y71">
            <v>1</v>
          </cell>
          <cell r="Z71">
            <v>1</v>
          </cell>
          <cell r="AA71">
            <v>1</v>
          </cell>
          <cell r="AB71">
            <v>1</v>
          </cell>
          <cell r="AC71">
            <v>1</v>
          </cell>
          <cell r="AD71">
            <v>1</v>
          </cell>
          <cell r="AE71">
            <v>1</v>
          </cell>
          <cell r="AF71">
            <v>1</v>
          </cell>
          <cell r="AG71">
            <v>1</v>
          </cell>
          <cell r="AH71">
            <v>1</v>
          </cell>
          <cell r="AI71">
            <v>1</v>
          </cell>
          <cell r="AJ71">
            <v>1</v>
          </cell>
          <cell r="AK71">
            <v>1</v>
          </cell>
          <cell r="AL71">
            <v>1</v>
          </cell>
          <cell r="AM71">
            <v>1</v>
          </cell>
        </row>
        <row r="75">
          <cell r="T75">
            <v>1</v>
          </cell>
          <cell r="U75">
            <v>1</v>
          </cell>
          <cell r="V75">
            <v>1</v>
          </cell>
          <cell r="W75">
            <v>1</v>
          </cell>
          <cell r="X75">
            <v>1</v>
          </cell>
          <cell r="Y75">
            <v>1</v>
          </cell>
          <cell r="Z75">
            <v>1</v>
          </cell>
          <cell r="AA75">
            <v>1</v>
          </cell>
          <cell r="AB75">
            <v>1</v>
          </cell>
          <cell r="AC75">
            <v>1</v>
          </cell>
          <cell r="AD75">
            <v>1</v>
          </cell>
          <cell r="AE75">
            <v>1</v>
          </cell>
          <cell r="AF75">
            <v>1</v>
          </cell>
          <cell r="AG75">
            <v>1</v>
          </cell>
          <cell r="AH75">
            <v>1</v>
          </cell>
          <cell r="AI75">
            <v>1</v>
          </cell>
          <cell r="AJ75">
            <v>1</v>
          </cell>
          <cell r="AK75">
            <v>1</v>
          </cell>
          <cell r="AL75">
            <v>1</v>
          </cell>
          <cell r="AM75">
            <v>1</v>
          </cell>
        </row>
        <row r="77">
          <cell r="T77">
            <v>1</v>
          </cell>
          <cell r="U77">
            <v>1</v>
          </cell>
          <cell r="V77">
            <v>1</v>
          </cell>
          <cell r="W77">
            <v>1</v>
          </cell>
          <cell r="X77">
            <v>1</v>
          </cell>
          <cell r="Y77">
            <v>1</v>
          </cell>
          <cell r="Z77">
            <v>1</v>
          </cell>
          <cell r="AA77">
            <v>1</v>
          </cell>
          <cell r="AB77">
            <v>1</v>
          </cell>
          <cell r="AC77">
            <v>1</v>
          </cell>
          <cell r="AD77">
            <v>1</v>
          </cell>
          <cell r="AE77">
            <v>1</v>
          </cell>
          <cell r="AF77">
            <v>1</v>
          </cell>
          <cell r="AG77">
            <v>1</v>
          </cell>
          <cell r="AH77">
            <v>1</v>
          </cell>
          <cell r="AI77">
            <v>1</v>
          </cell>
          <cell r="AJ77">
            <v>1</v>
          </cell>
          <cell r="AK77">
            <v>1</v>
          </cell>
          <cell r="AL77">
            <v>1</v>
          </cell>
          <cell r="AM77">
            <v>1</v>
          </cell>
        </row>
        <row r="79">
          <cell r="T79">
            <v>1</v>
          </cell>
          <cell r="U79">
            <v>1</v>
          </cell>
          <cell r="V79">
            <v>1</v>
          </cell>
          <cell r="W79">
            <v>1</v>
          </cell>
          <cell r="X79">
            <v>1</v>
          </cell>
          <cell r="Y79">
            <v>1</v>
          </cell>
          <cell r="Z79">
            <v>1</v>
          </cell>
          <cell r="AA79">
            <v>1</v>
          </cell>
          <cell r="AB79">
            <v>1</v>
          </cell>
          <cell r="AC79">
            <v>1</v>
          </cell>
          <cell r="AD79">
            <v>1</v>
          </cell>
          <cell r="AE79">
            <v>1</v>
          </cell>
          <cell r="AF79">
            <v>1</v>
          </cell>
          <cell r="AG79">
            <v>1</v>
          </cell>
          <cell r="AH79">
            <v>1</v>
          </cell>
          <cell r="AI79">
            <v>1</v>
          </cell>
          <cell r="AJ79">
            <v>1</v>
          </cell>
          <cell r="AK79">
            <v>1</v>
          </cell>
          <cell r="AL79">
            <v>1</v>
          </cell>
          <cell r="AM79">
            <v>1</v>
          </cell>
        </row>
        <row r="81">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row>
        <row r="83">
          <cell r="T83">
            <v>1</v>
          </cell>
          <cell r="U83">
            <v>1</v>
          </cell>
          <cell r="V83">
            <v>1</v>
          </cell>
          <cell r="W83">
            <v>1</v>
          </cell>
          <cell r="X83">
            <v>1</v>
          </cell>
          <cell r="Y83">
            <v>1</v>
          </cell>
          <cell r="Z83">
            <v>1</v>
          </cell>
          <cell r="AA83">
            <v>1</v>
          </cell>
          <cell r="AB83">
            <v>1</v>
          </cell>
          <cell r="AC83">
            <v>1</v>
          </cell>
          <cell r="AD83">
            <v>1</v>
          </cell>
          <cell r="AE83">
            <v>1</v>
          </cell>
          <cell r="AF83">
            <v>1</v>
          </cell>
          <cell r="AG83">
            <v>1</v>
          </cell>
          <cell r="AH83">
            <v>1</v>
          </cell>
          <cell r="AI83">
            <v>1</v>
          </cell>
          <cell r="AJ83">
            <v>1</v>
          </cell>
          <cell r="AK83">
            <v>1</v>
          </cell>
          <cell r="AL83">
            <v>1</v>
          </cell>
          <cell r="AM83">
            <v>1</v>
          </cell>
        </row>
        <row r="85">
          <cell r="T85">
            <v>1</v>
          </cell>
          <cell r="U85">
            <v>1</v>
          </cell>
          <cell r="V85">
            <v>1</v>
          </cell>
          <cell r="W85">
            <v>1</v>
          </cell>
          <cell r="X85">
            <v>1</v>
          </cell>
          <cell r="Y85">
            <v>1</v>
          </cell>
          <cell r="Z85">
            <v>1</v>
          </cell>
          <cell r="AA85">
            <v>1</v>
          </cell>
          <cell r="AB85">
            <v>1</v>
          </cell>
          <cell r="AC85">
            <v>1</v>
          </cell>
          <cell r="AD85">
            <v>1</v>
          </cell>
          <cell r="AE85">
            <v>1</v>
          </cell>
          <cell r="AF85">
            <v>1</v>
          </cell>
          <cell r="AG85">
            <v>1</v>
          </cell>
          <cell r="AH85">
            <v>1</v>
          </cell>
          <cell r="AI85">
            <v>1</v>
          </cell>
          <cell r="AJ85">
            <v>1</v>
          </cell>
          <cell r="AK85">
            <v>1</v>
          </cell>
          <cell r="AL85">
            <v>1</v>
          </cell>
          <cell r="AM85">
            <v>1</v>
          </cell>
        </row>
        <row r="87">
          <cell r="T87">
            <v>1</v>
          </cell>
          <cell r="U87">
            <v>1</v>
          </cell>
          <cell r="V87">
            <v>1</v>
          </cell>
          <cell r="W87">
            <v>1</v>
          </cell>
          <cell r="X87">
            <v>1</v>
          </cell>
          <cell r="Y87">
            <v>1</v>
          </cell>
          <cell r="Z87">
            <v>1</v>
          </cell>
          <cell r="AA87">
            <v>1</v>
          </cell>
          <cell r="AB87">
            <v>1</v>
          </cell>
          <cell r="AC87">
            <v>1</v>
          </cell>
          <cell r="AD87">
            <v>1</v>
          </cell>
          <cell r="AE87">
            <v>1</v>
          </cell>
          <cell r="AF87">
            <v>1</v>
          </cell>
          <cell r="AG87">
            <v>1</v>
          </cell>
          <cell r="AH87">
            <v>1</v>
          </cell>
          <cell r="AI87">
            <v>1</v>
          </cell>
          <cell r="AJ87">
            <v>1</v>
          </cell>
          <cell r="AK87">
            <v>1</v>
          </cell>
          <cell r="AL87">
            <v>1</v>
          </cell>
          <cell r="AM87">
            <v>1</v>
          </cell>
        </row>
        <row r="89">
          <cell r="T89">
            <v>1</v>
          </cell>
          <cell r="U89">
            <v>1</v>
          </cell>
          <cell r="V89">
            <v>1</v>
          </cell>
          <cell r="W89">
            <v>1</v>
          </cell>
          <cell r="X89">
            <v>1</v>
          </cell>
          <cell r="Y89">
            <v>1</v>
          </cell>
          <cell r="Z89">
            <v>1</v>
          </cell>
          <cell r="AA89">
            <v>1</v>
          </cell>
          <cell r="AB89">
            <v>1</v>
          </cell>
          <cell r="AC89">
            <v>1</v>
          </cell>
          <cell r="AD89">
            <v>1</v>
          </cell>
          <cell r="AE89">
            <v>1</v>
          </cell>
          <cell r="AF89">
            <v>1</v>
          </cell>
          <cell r="AG89">
            <v>1</v>
          </cell>
          <cell r="AH89">
            <v>1</v>
          </cell>
          <cell r="AI89">
            <v>1</v>
          </cell>
          <cell r="AJ89">
            <v>1</v>
          </cell>
          <cell r="AK89">
            <v>1</v>
          </cell>
          <cell r="AL89">
            <v>1</v>
          </cell>
          <cell r="AM89">
            <v>1</v>
          </cell>
        </row>
        <row r="91">
          <cell r="T91">
            <v>1</v>
          </cell>
          <cell r="U91">
            <v>1</v>
          </cell>
          <cell r="V91">
            <v>1</v>
          </cell>
          <cell r="W91">
            <v>1</v>
          </cell>
          <cell r="X91">
            <v>1</v>
          </cell>
          <cell r="Y91">
            <v>1</v>
          </cell>
          <cell r="Z91">
            <v>1</v>
          </cell>
          <cell r="AA91">
            <v>1</v>
          </cell>
          <cell r="AB91">
            <v>1</v>
          </cell>
          <cell r="AC91">
            <v>1</v>
          </cell>
          <cell r="AD91">
            <v>1</v>
          </cell>
          <cell r="AE91">
            <v>1</v>
          </cell>
          <cell r="AF91">
            <v>1</v>
          </cell>
          <cell r="AG91">
            <v>1</v>
          </cell>
          <cell r="AH91">
            <v>1</v>
          </cell>
          <cell r="AI91">
            <v>1</v>
          </cell>
          <cell r="AJ91">
            <v>1</v>
          </cell>
          <cell r="AK91">
            <v>1</v>
          </cell>
          <cell r="AL91">
            <v>1</v>
          </cell>
          <cell r="AM91">
            <v>1</v>
          </cell>
        </row>
        <row r="93">
          <cell r="T93">
            <v>1</v>
          </cell>
          <cell r="U93">
            <v>1</v>
          </cell>
          <cell r="V93">
            <v>1</v>
          </cell>
          <cell r="W93">
            <v>1</v>
          </cell>
          <cell r="X93">
            <v>1</v>
          </cell>
          <cell r="Y93">
            <v>1</v>
          </cell>
          <cell r="Z93">
            <v>1</v>
          </cell>
          <cell r="AA93">
            <v>1</v>
          </cell>
          <cell r="AB93">
            <v>1</v>
          </cell>
          <cell r="AC93">
            <v>1</v>
          </cell>
          <cell r="AD93">
            <v>1</v>
          </cell>
          <cell r="AE93">
            <v>1</v>
          </cell>
          <cell r="AF93">
            <v>1</v>
          </cell>
          <cell r="AG93">
            <v>1</v>
          </cell>
          <cell r="AH93">
            <v>1</v>
          </cell>
          <cell r="AI93">
            <v>1</v>
          </cell>
          <cell r="AJ93">
            <v>1</v>
          </cell>
          <cell r="AK93">
            <v>1</v>
          </cell>
          <cell r="AL93">
            <v>1</v>
          </cell>
          <cell r="AM93">
            <v>1</v>
          </cell>
        </row>
        <row r="95">
          <cell r="T95">
            <v>1</v>
          </cell>
          <cell r="U95">
            <v>1</v>
          </cell>
          <cell r="V95">
            <v>1</v>
          </cell>
          <cell r="W95">
            <v>1</v>
          </cell>
          <cell r="X95">
            <v>1</v>
          </cell>
          <cell r="Y95">
            <v>1</v>
          </cell>
          <cell r="Z95">
            <v>1</v>
          </cell>
          <cell r="AA95">
            <v>1</v>
          </cell>
          <cell r="AB95">
            <v>1</v>
          </cell>
          <cell r="AC95">
            <v>1</v>
          </cell>
          <cell r="AD95">
            <v>1</v>
          </cell>
          <cell r="AE95">
            <v>1</v>
          </cell>
          <cell r="AF95">
            <v>1</v>
          </cell>
          <cell r="AG95">
            <v>1</v>
          </cell>
          <cell r="AH95">
            <v>1</v>
          </cell>
          <cell r="AI95">
            <v>1</v>
          </cell>
          <cell r="AJ95">
            <v>1</v>
          </cell>
          <cell r="AK95">
            <v>1</v>
          </cell>
          <cell r="AL95">
            <v>1</v>
          </cell>
          <cell r="AM95">
            <v>1</v>
          </cell>
        </row>
        <row r="97">
          <cell r="T97">
            <v>1</v>
          </cell>
          <cell r="U97">
            <v>1</v>
          </cell>
          <cell r="V97">
            <v>1</v>
          </cell>
          <cell r="W97">
            <v>1</v>
          </cell>
          <cell r="X97">
            <v>1</v>
          </cell>
          <cell r="Y97">
            <v>1</v>
          </cell>
          <cell r="Z97">
            <v>1</v>
          </cell>
          <cell r="AA97">
            <v>1</v>
          </cell>
          <cell r="AB97">
            <v>1</v>
          </cell>
          <cell r="AC97">
            <v>1</v>
          </cell>
          <cell r="AD97">
            <v>1</v>
          </cell>
          <cell r="AE97">
            <v>1</v>
          </cell>
          <cell r="AF97">
            <v>1</v>
          </cell>
          <cell r="AG97">
            <v>1</v>
          </cell>
          <cell r="AH97">
            <v>1</v>
          </cell>
          <cell r="AI97">
            <v>1</v>
          </cell>
          <cell r="AJ97">
            <v>1</v>
          </cell>
          <cell r="AK97">
            <v>1</v>
          </cell>
          <cell r="AL97">
            <v>1</v>
          </cell>
          <cell r="AM97">
            <v>1</v>
          </cell>
        </row>
        <row r="99">
          <cell r="T99">
            <v>1</v>
          </cell>
          <cell r="U99">
            <v>1</v>
          </cell>
          <cell r="V99">
            <v>1</v>
          </cell>
          <cell r="W99">
            <v>1</v>
          </cell>
          <cell r="X99">
            <v>1</v>
          </cell>
          <cell r="Y99">
            <v>1</v>
          </cell>
          <cell r="Z99">
            <v>1</v>
          </cell>
          <cell r="AA99">
            <v>1</v>
          </cell>
          <cell r="AB99">
            <v>1</v>
          </cell>
          <cell r="AC99">
            <v>1</v>
          </cell>
          <cell r="AD99">
            <v>1</v>
          </cell>
          <cell r="AE99">
            <v>1</v>
          </cell>
          <cell r="AF99">
            <v>1</v>
          </cell>
          <cell r="AG99">
            <v>1</v>
          </cell>
          <cell r="AH99">
            <v>1</v>
          </cell>
          <cell r="AI99">
            <v>1</v>
          </cell>
          <cell r="AJ99">
            <v>1</v>
          </cell>
          <cell r="AK99">
            <v>1</v>
          </cell>
          <cell r="AL99">
            <v>1</v>
          </cell>
          <cell r="AM99">
            <v>1</v>
          </cell>
        </row>
        <row r="101">
          <cell r="T101">
            <v>1</v>
          </cell>
          <cell r="U101">
            <v>1</v>
          </cell>
          <cell r="V101">
            <v>1</v>
          </cell>
          <cell r="W101">
            <v>1</v>
          </cell>
          <cell r="X101">
            <v>1</v>
          </cell>
          <cell r="Y101">
            <v>1</v>
          </cell>
          <cell r="Z101">
            <v>1</v>
          </cell>
          <cell r="AA101">
            <v>1</v>
          </cell>
          <cell r="AB101">
            <v>1</v>
          </cell>
          <cell r="AC101">
            <v>1</v>
          </cell>
          <cell r="AD101">
            <v>1</v>
          </cell>
          <cell r="AE101">
            <v>1</v>
          </cell>
          <cell r="AF101">
            <v>1</v>
          </cell>
          <cell r="AG101">
            <v>1</v>
          </cell>
          <cell r="AH101">
            <v>1</v>
          </cell>
          <cell r="AI101">
            <v>1</v>
          </cell>
          <cell r="AJ101">
            <v>1</v>
          </cell>
          <cell r="AK101">
            <v>1</v>
          </cell>
          <cell r="AL101">
            <v>1</v>
          </cell>
          <cell r="AM101">
            <v>1</v>
          </cell>
        </row>
        <row r="106">
          <cell r="S106">
            <v>92980</v>
          </cell>
          <cell r="T106">
            <v>131749</v>
          </cell>
          <cell r="U106">
            <v>171749</v>
          </cell>
          <cell r="V106">
            <v>196749</v>
          </cell>
          <cell r="W106">
            <v>206749</v>
          </cell>
          <cell r="X106">
            <v>208816.49</v>
          </cell>
          <cell r="Y106">
            <v>210904.65489999999</v>
          </cell>
          <cell r="Z106">
            <v>213013.70144899996</v>
          </cell>
          <cell r="AA106">
            <v>215143.83846349001</v>
          </cell>
          <cell r="AB106">
            <v>217295.27684812486</v>
          </cell>
          <cell r="AC106">
            <v>219468.22961660611</v>
          </cell>
          <cell r="AD106">
            <v>221662.91191277219</v>
          </cell>
          <cell r="AE106">
            <v>223879.54103189992</v>
          </cell>
          <cell r="AF106">
            <v>226118.33644221895</v>
          </cell>
          <cell r="AG106">
            <v>228379.5198066411</v>
          </cell>
          <cell r="AH106">
            <v>230663.31500470755</v>
          </cell>
          <cell r="AI106">
            <v>232969.94815475459</v>
          </cell>
          <cell r="AJ106">
            <v>235299.64763630214</v>
          </cell>
          <cell r="AK106">
            <v>237652.64411266515</v>
          </cell>
          <cell r="AL106">
            <v>240029.17055379177</v>
          </cell>
          <cell r="AM106">
            <v>242429.46225932971</v>
          </cell>
        </row>
        <row r="108">
          <cell r="S108">
            <v>14099</v>
          </cell>
          <cell r="T108">
            <v>17497</v>
          </cell>
          <cell r="U108">
            <v>20029</v>
          </cell>
          <cell r="V108">
            <v>20229.29</v>
          </cell>
          <cell r="W108">
            <v>20431.582900000001</v>
          </cell>
          <cell r="X108">
            <v>20635.898729</v>
          </cell>
          <cell r="Y108">
            <v>20842.257716290002</v>
          </cell>
          <cell r="Z108">
            <v>21050.680293452901</v>
          </cell>
          <cell r="AA108">
            <v>21261.187096387428</v>
          </cell>
          <cell r="AB108">
            <v>21473.798967351304</v>
          </cell>
          <cell r="AC108">
            <v>21688.536957024819</v>
          </cell>
          <cell r="AD108">
            <v>21905.422326595068</v>
          </cell>
          <cell r="AE108">
            <v>22124.476549861018</v>
          </cell>
          <cell r="AF108">
            <v>22345.721315359628</v>
          </cell>
          <cell r="AG108">
            <v>22569.178528513225</v>
          </cell>
          <cell r="AH108">
            <v>22794.870313798358</v>
          </cell>
          <cell r="AI108">
            <v>23022.819016936341</v>
          </cell>
          <cell r="AJ108">
            <v>23253.047207105705</v>
          </cell>
          <cell r="AK108">
            <v>23485.57767917676</v>
          </cell>
          <cell r="AL108">
            <v>23720.433455968527</v>
          </cell>
          <cell r="AM108">
            <v>23957.637790528213</v>
          </cell>
        </row>
        <row r="110">
          <cell r="S110">
            <v>8668</v>
          </cell>
          <cell r="T110">
            <v>10844</v>
          </cell>
          <cell r="U110">
            <v>13999</v>
          </cell>
          <cell r="V110">
            <v>14138.99</v>
          </cell>
          <cell r="W110">
            <v>14280.379899999998</v>
          </cell>
          <cell r="X110">
            <v>14423.183699000001</v>
          </cell>
          <cell r="Y110">
            <v>14567.415535989998</v>
          </cell>
          <cell r="Z110">
            <v>14713.089691349898</v>
          </cell>
          <cell r="AA110">
            <v>14860.220588263401</v>
          </cell>
          <cell r="AB110">
            <v>15008.822794146035</v>
          </cell>
          <cell r="AC110">
            <v>15158.911022087494</v>
          </cell>
          <cell r="AD110">
            <v>15310.500132308369</v>
          </cell>
          <cell r="AE110">
            <v>15463.605133631454</v>
          </cell>
          <cell r="AF110">
            <v>15618.241184967766</v>
          </cell>
          <cell r="AG110">
            <v>15774.423596817443</v>
          </cell>
          <cell r="AH110">
            <v>15932.167832785619</v>
          </cell>
          <cell r="AI110">
            <v>16091.489511113474</v>
          </cell>
          <cell r="AJ110">
            <v>16252.404406224612</v>
          </cell>
          <cell r="AK110">
            <v>16414.928450286858</v>
          </cell>
          <cell r="AL110">
            <v>16579.077734789727</v>
          </cell>
          <cell r="AM110">
            <v>16744.868512137626</v>
          </cell>
        </row>
        <row r="112">
          <cell r="S112">
            <v>8474</v>
          </cell>
          <cell r="T112">
            <v>9613</v>
          </cell>
          <cell r="U112">
            <v>10807</v>
          </cell>
          <cell r="V112">
            <v>11023.14</v>
          </cell>
          <cell r="W112">
            <v>11243.602799999999</v>
          </cell>
          <cell r="X112">
            <v>11468.474855999999</v>
          </cell>
          <cell r="Y112">
            <v>11697.844353119999</v>
          </cell>
          <cell r="Z112">
            <v>11931.8012401824</v>
          </cell>
          <cell r="AA112">
            <v>12170.437264986049</v>
          </cell>
          <cell r="AB112">
            <v>12413.846010285772</v>
          </cell>
          <cell r="AC112">
            <v>12662.122930491485</v>
          </cell>
          <cell r="AD112">
            <v>12915.365389101315</v>
          </cell>
          <cell r="AE112">
            <v>13173.672696883339</v>
          </cell>
          <cell r="AF112">
            <v>13437.146150821009</v>
          </cell>
          <cell r="AG112">
            <v>13705.889073837428</v>
          </cell>
          <cell r="AH112">
            <v>13980.006855314175</v>
          </cell>
          <cell r="AI112">
            <v>14259.60699242046</v>
          </cell>
          <cell r="AJ112">
            <v>14544.79913226887</v>
          </cell>
          <cell r="AK112">
            <v>14835.695114914248</v>
          </cell>
          <cell r="AL112">
            <v>15132.409017212532</v>
          </cell>
          <cell r="AM112">
            <v>15435.057197556782</v>
          </cell>
        </row>
        <row r="114">
          <cell r="S114">
            <v>8764</v>
          </cell>
          <cell r="T114">
            <v>9418</v>
          </cell>
          <cell r="U114">
            <v>10493</v>
          </cell>
          <cell r="V114">
            <v>10702.86</v>
          </cell>
          <cell r="W114">
            <v>10916.917200000002</v>
          </cell>
          <cell r="X114">
            <v>11135.255544000001</v>
          </cell>
          <cell r="Y114">
            <v>11357.96065488</v>
          </cell>
          <cell r="Z114">
            <v>11585.119867977604</v>
          </cell>
          <cell r="AA114">
            <v>11816.822265337154</v>
          </cell>
          <cell r="AB114">
            <v>12053.158710643896</v>
          </cell>
          <cell r="AC114">
            <v>12294.221884856775</v>
          </cell>
          <cell r="AD114">
            <v>12540.106322553911</v>
          </cell>
          <cell r="AE114">
            <v>12790.908449004988</v>
          </cell>
          <cell r="AF114">
            <v>13046.72661798509</v>
          </cell>
          <cell r="AG114">
            <v>13307.661150344793</v>
          </cell>
          <cell r="AH114">
            <v>13573.814373351688</v>
          </cell>
          <cell r="AI114">
            <v>13845.290660818724</v>
          </cell>
          <cell r="AJ114">
            <v>14122.1964740351</v>
          </cell>
          <cell r="AK114">
            <v>14404.640403515799</v>
          </cell>
          <cell r="AL114">
            <v>14692.733211586119</v>
          </cell>
          <cell r="AM114">
            <v>14986.587875817841</v>
          </cell>
        </row>
        <row r="116">
          <cell r="S116">
            <v>31985</v>
          </cell>
          <cell r="T116">
            <v>41659</v>
          </cell>
          <cell r="U116">
            <v>45492</v>
          </cell>
          <cell r="V116">
            <v>46856.76</v>
          </cell>
          <cell r="W116">
            <v>48262.462800000001</v>
          </cell>
          <cell r="X116">
            <v>49710.336684000009</v>
          </cell>
          <cell r="Y116">
            <v>51201.64678452001</v>
          </cell>
          <cell r="Z116">
            <v>52737.696188055605</v>
          </cell>
          <cell r="AA116">
            <v>54319.827073697277</v>
          </cell>
          <cell r="AB116">
            <v>55949.421885908203</v>
          </cell>
          <cell r="AC116">
            <v>57627.904542485441</v>
          </cell>
          <cell r="AD116">
            <v>59356.741678760016</v>
          </cell>
          <cell r="AE116">
            <v>61137.443929122819</v>
          </cell>
          <cell r="AF116">
            <v>62971.567246996499</v>
          </cell>
          <cell r="AG116">
            <v>64860.714264406393</v>
          </cell>
          <cell r="AH116">
            <v>66806.535692338584</v>
          </cell>
          <cell r="AI116">
            <v>68810.73176310875</v>
          </cell>
          <cell r="AJ116">
            <v>70875.053716002018</v>
          </cell>
          <cell r="AK116">
            <v>73001.305327482085</v>
          </cell>
          <cell r="AL116">
            <v>75191.344487306545</v>
          </cell>
          <cell r="AM116">
            <v>77447.084821925746</v>
          </cell>
        </row>
        <row r="118">
          <cell r="S118">
            <v>7055</v>
          </cell>
          <cell r="T118">
            <v>17614</v>
          </cell>
          <cell r="U118">
            <v>27345</v>
          </cell>
          <cell r="V118">
            <v>27618.45</v>
          </cell>
          <cell r="W118">
            <v>27894.6345</v>
          </cell>
          <cell r="X118">
            <v>28173.580845000004</v>
          </cell>
          <cell r="Y118">
            <v>28455.316653450001</v>
          </cell>
          <cell r="Z118">
            <v>28739.869819984506</v>
          </cell>
          <cell r="AA118">
            <v>29027.268518184348</v>
          </cell>
          <cell r="AB118">
            <v>29317.541203366192</v>
          </cell>
          <cell r="AC118">
            <v>29610.716615399855</v>
          </cell>
          <cell r="AD118">
            <v>29906.823781553852</v>
          </cell>
          <cell r="AE118">
            <v>30205.892019369392</v>
          </cell>
          <cell r="AF118">
            <v>30507.950939563085</v>
          </cell>
          <cell r="AG118">
            <v>30813.030448958718</v>
          </cell>
          <cell r="AH118">
            <v>31121.160753448301</v>
          </cell>
          <cell r="AI118">
            <v>31432.372360982783</v>
          </cell>
          <cell r="AJ118">
            <v>31746.696084592615</v>
          </cell>
          <cell r="AK118">
            <v>32064.163045438538</v>
          </cell>
          <cell r="AL118">
            <v>32384.804675892919</v>
          </cell>
          <cell r="AM118">
            <v>32708.652722651852</v>
          </cell>
        </row>
        <row r="120">
          <cell r="S120">
            <v>11878</v>
          </cell>
          <cell r="T120">
            <v>16948</v>
          </cell>
          <cell r="U120">
            <v>26195</v>
          </cell>
          <cell r="V120">
            <v>26456.95</v>
          </cell>
          <cell r="W120">
            <v>26721.519500000002</v>
          </cell>
          <cell r="X120">
            <v>26988.734695000003</v>
          </cell>
          <cell r="Y120">
            <v>27258.622041950002</v>
          </cell>
          <cell r="Z120">
            <v>27531.208262369506</v>
          </cell>
          <cell r="AA120">
            <v>27806.520344993198</v>
          </cell>
          <cell r="AB120">
            <v>28084.585548443134</v>
          </cell>
          <cell r="AC120">
            <v>28365.43140392756</v>
          </cell>
          <cell r="AD120">
            <v>28649.085717966842</v>
          </cell>
          <cell r="AE120">
            <v>28935.576575146504</v>
          </cell>
          <cell r="AF120">
            <v>29224.932340897973</v>
          </cell>
          <cell r="AG120">
            <v>29517.181664306954</v>
          </cell>
          <cell r="AH120">
            <v>29812.353480950023</v>
          </cell>
          <cell r="AI120">
            <v>30110.477015759523</v>
          </cell>
          <cell r="AJ120">
            <v>30411.581785917122</v>
          </cell>
          <cell r="AK120">
            <v>30715.697603776294</v>
          </cell>
          <cell r="AL120">
            <v>31022.854579814055</v>
          </cell>
          <cell r="AM120">
            <v>31333.083125612196</v>
          </cell>
        </row>
        <row r="122">
          <cell r="S122">
            <v>18566</v>
          </cell>
          <cell r="T122">
            <v>21204</v>
          </cell>
          <cell r="U122">
            <v>25648</v>
          </cell>
          <cell r="V122">
            <v>25648</v>
          </cell>
          <cell r="W122">
            <v>25648</v>
          </cell>
          <cell r="X122">
            <v>25648</v>
          </cell>
          <cell r="Y122">
            <v>25648</v>
          </cell>
          <cell r="Z122">
            <v>25648</v>
          </cell>
          <cell r="AA122">
            <v>25648</v>
          </cell>
          <cell r="AB122">
            <v>25648</v>
          </cell>
          <cell r="AC122">
            <v>25648</v>
          </cell>
          <cell r="AD122">
            <v>25648</v>
          </cell>
          <cell r="AE122">
            <v>25648</v>
          </cell>
          <cell r="AF122">
            <v>25648</v>
          </cell>
          <cell r="AG122">
            <v>25648</v>
          </cell>
          <cell r="AH122">
            <v>25648</v>
          </cell>
          <cell r="AI122">
            <v>25648</v>
          </cell>
          <cell r="AJ122">
            <v>25648</v>
          </cell>
          <cell r="AK122">
            <v>25648</v>
          </cell>
          <cell r="AL122">
            <v>25648</v>
          </cell>
          <cell r="AM122">
            <v>25648</v>
          </cell>
        </row>
        <row r="124">
          <cell r="S124">
            <v>10366</v>
          </cell>
          <cell r="T124">
            <v>12395</v>
          </cell>
          <cell r="U124">
            <v>12988</v>
          </cell>
          <cell r="V124">
            <v>13507.52</v>
          </cell>
          <cell r="W124">
            <v>14047.820800000001</v>
          </cell>
          <cell r="X124">
            <v>14609.733631999999</v>
          </cell>
          <cell r="Y124">
            <v>15194.122977280002</v>
          </cell>
          <cell r="Z124">
            <v>15801.887896371201</v>
          </cell>
          <cell r="AA124">
            <v>16433.96341222605</v>
          </cell>
          <cell r="AB124">
            <v>17091.321948715093</v>
          </cell>
          <cell r="AC124">
            <v>17774.974826663693</v>
          </cell>
          <cell r="AD124">
            <v>18485.973819730243</v>
          </cell>
          <cell r="AE124">
            <v>19225.412772519448</v>
          </cell>
          <cell r="AF124">
            <v>19994.429283420232</v>
          </cell>
          <cell r="AG124">
            <v>20794.206454757041</v>
          </cell>
          <cell r="AH124">
            <v>21625.974712947322</v>
          </cell>
          <cell r="AI124">
            <v>22491.013701465214</v>
          </cell>
          <cell r="AJ124">
            <v>23390.654249523825</v>
          </cell>
          <cell r="AK124">
            <v>24326.280419504779</v>
          </cell>
          <cell r="AL124">
            <v>25299.331636284973</v>
          </cell>
          <cell r="AM124">
            <v>26311.304901736374</v>
          </cell>
        </row>
        <row r="126">
          <cell r="S126">
            <v>2002</v>
          </cell>
          <cell r="T126">
            <v>2188</v>
          </cell>
          <cell r="U126">
            <v>2420</v>
          </cell>
          <cell r="V126">
            <v>2420</v>
          </cell>
          <cell r="W126">
            <v>2420</v>
          </cell>
          <cell r="X126">
            <v>2420</v>
          </cell>
          <cell r="Y126">
            <v>2420</v>
          </cell>
          <cell r="Z126">
            <v>2420</v>
          </cell>
          <cell r="AA126">
            <v>2420</v>
          </cell>
          <cell r="AB126">
            <v>2420</v>
          </cell>
          <cell r="AC126">
            <v>2420</v>
          </cell>
          <cell r="AD126">
            <v>2420.0000000000005</v>
          </cell>
          <cell r="AE126">
            <v>2420</v>
          </cell>
          <cell r="AF126">
            <v>2420.0000000000005</v>
          </cell>
          <cell r="AG126">
            <v>2420</v>
          </cell>
          <cell r="AH126">
            <v>2420</v>
          </cell>
          <cell r="AI126">
            <v>2420</v>
          </cell>
          <cell r="AJ126">
            <v>2420.0000000000005</v>
          </cell>
          <cell r="AK126">
            <v>2419.9999999999995</v>
          </cell>
          <cell r="AL126">
            <v>2420</v>
          </cell>
          <cell r="AM126">
            <v>2420</v>
          </cell>
        </row>
        <row r="128">
          <cell r="S128">
            <v>4539</v>
          </cell>
          <cell r="T128">
            <v>5810</v>
          </cell>
          <cell r="U128">
            <v>7129</v>
          </cell>
          <cell r="V128">
            <v>7485.4500000000007</v>
          </cell>
          <cell r="W128">
            <v>7859.7224999999999</v>
          </cell>
          <cell r="X128">
            <v>8252.7086250000011</v>
          </cell>
          <cell r="Y128">
            <v>8665.3440562500018</v>
          </cell>
          <cell r="Z128">
            <v>9098.6112590625016</v>
          </cell>
          <cell r="AA128">
            <v>9553.541822015628</v>
          </cell>
          <cell r="AB128">
            <v>10031.21891311641</v>
          </cell>
          <cell r="AC128">
            <v>10532.779858772232</v>
          </cell>
          <cell r="AD128">
            <v>11059.418851710843</v>
          </cell>
          <cell r="AE128">
            <v>11612.389794296387</v>
          </cell>
          <cell r="AF128">
            <v>12193.009284011207</v>
          </cell>
          <cell r="AG128">
            <v>12802.659748211767</v>
          </cell>
          <cell r="AH128">
            <v>13442.792735622355</v>
          </cell>
          <cell r="AI128">
            <v>14114.932372403473</v>
          </cell>
          <cell r="AJ128">
            <v>14820.678991023646</v>
          </cell>
          <cell r="AK128">
            <v>15561.712940574831</v>
          </cell>
          <cell r="AL128">
            <v>16339.798587603571</v>
          </cell>
          <cell r="AM128">
            <v>17156.788516983754</v>
          </cell>
        </row>
        <row r="130">
          <cell r="S130">
            <v>909</v>
          </cell>
          <cell r="T130">
            <v>1070</v>
          </cell>
          <cell r="U130">
            <v>1309</v>
          </cell>
          <cell r="V130">
            <v>1387.54</v>
          </cell>
          <cell r="W130">
            <v>2387.54</v>
          </cell>
          <cell r="X130">
            <v>3387.54</v>
          </cell>
          <cell r="Y130">
            <v>4387.54</v>
          </cell>
          <cell r="Z130">
            <v>5387.54</v>
          </cell>
          <cell r="AA130">
            <v>5710.7924000000003</v>
          </cell>
          <cell r="AB130">
            <v>6053.4399440000007</v>
          </cell>
          <cell r="AC130">
            <v>6416.6463406400017</v>
          </cell>
          <cell r="AD130">
            <v>6801.6451210783998</v>
          </cell>
          <cell r="AE130">
            <v>7209.7438283431056</v>
          </cell>
          <cell r="AF130">
            <v>7642.3284580436912</v>
          </cell>
          <cell r="AG130">
            <v>8100.8681655263126</v>
          </cell>
          <cell r="AH130">
            <v>8586.9202554578933</v>
          </cell>
          <cell r="AI130">
            <v>9102.1354707853643</v>
          </cell>
          <cell r="AJ130">
            <v>9648.2635990324889</v>
          </cell>
          <cell r="AK130">
            <v>10227.15941497444</v>
          </cell>
          <cell r="AL130">
            <v>10840.788979872905</v>
          </cell>
          <cell r="AM130">
            <v>11491.236318665282</v>
          </cell>
        </row>
        <row r="132">
          <cell r="S132">
            <v>2622</v>
          </cell>
          <cell r="T132">
            <v>3812</v>
          </cell>
          <cell r="U132">
            <v>4408</v>
          </cell>
          <cell r="V132">
            <v>4408</v>
          </cell>
          <cell r="W132">
            <v>4408</v>
          </cell>
          <cell r="X132">
            <v>4408</v>
          </cell>
          <cell r="Y132">
            <v>4408</v>
          </cell>
          <cell r="Z132">
            <v>4408</v>
          </cell>
          <cell r="AA132">
            <v>4408</v>
          </cell>
          <cell r="AB132">
            <v>4408</v>
          </cell>
          <cell r="AC132">
            <v>4408</v>
          </cell>
          <cell r="AD132">
            <v>4408</v>
          </cell>
          <cell r="AE132">
            <v>4408</v>
          </cell>
          <cell r="AF132">
            <v>4408</v>
          </cell>
          <cell r="AG132">
            <v>4408</v>
          </cell>
          <cell r="AH132">
            <v>4408</v>
          </cell>
          <cell r="AI132">
            <v>4408</v>
          </cell>
          <cell r="AJ132">
            <v>4407.9999999999991</v>
          </cell>
          <cell r="AK132">
            <v>4408</v>
          </cell>
          <cell r="AL132">
            <v>4408</v>
          </cell>
          <cell r="AM132">
            <v>4408</v>
          </cell>
        </row>
        <row r="134">
          <cell r="S134">
            <v>10870</v>
          </cell>
          <cell r="T134">
            <v>14315</v>
          </cell>
          <cell r="U134">
            <v>14363</v>
          </cell>
          <cell r="V134">
            <v>14363</v>
          </cell>
          <cell r="W134">
            <v>14363</v>
          </cell>
          <cell r="X134">
            <v>14363</v>
          </cell>
          <cell r="Y134">
            <v>14363</v>
          </cell>
          <cell r="Z134">
            <v>14363</v>
          </cell>
          <cell r="AA134">
            <v>14363</v>
          </cell>
          <cell r="AB134">
            <v>14363</v>
          </cell>
          <cell r="AC134">
            <v>14363</v>
          </cell>
          <cell r="AD134">
            <v>14363</v>
          </cell>
          <cell r="AE134">
            <v>14363</v>
          </cell>
          <cell r="AF134">
            <v>14363</v>
          </cell>
          <cell r="AG134">
            <v>14363</v>
          </cell>
          <cell r="AH134">
            <v>14363</v>
          </cell>
          <cell r="AI134">
            <v>14363</v>
          </cell>
          <cell r="AJ134">
            <v>14363</v>
          </cell>
          <cell r="AK134">
            <v>14363</v>
          </cell>
          <cell r="AL134">
            <v>14363</v>
          </cell>
          <cell r="AM134">
            <v>14363</v>
          </cell>
        </row>
        <row r="135">
          <cell r="S135">
            <v>233777</v>
          </cell>
          <cell r="T135">
            <v>316136</v>
          </cell>
          <cell r="U135">
            <v>394374</v>
          </cell>
          <cell r="V135">
            <v>422994.95</v>
          </cell>
          <cell r="W135">
            <v>437634.1828999999</v>
          </cell>
          <cell r="X135">
            <v>444440.937309</v>
          </cell>
          <cell r="Y135">
            <v>451371.72567373002</v>
          </cell>
          <cell r="Z135">
            <v>458430.20596780599</v>
          </cell>
          <cell r="AA135">
            <v>464943.41924958065</v>
          </cell>
          <cell r="AB135">
            <v>471611.43277410086</v>
          </cell>
          <cell r="AC135">
            <v>478439.47599895549</v>
          </cell>
          <cell r="AD135">
            <v>485432.99505413108</v>
          </cell>
          <cell r="AE135">
            <v>492597.66278007842</v>
          </cell>
          <cell r="AF135">
            <v>499939.38926428516</v>
          </cell>
          <cell r="AG135">
            <v>507464.33290232118</v>
          </cell>
          <cell r="AH135">
            <v>515178.91201072192</v>
          </cell>
          <cell r="AI135">
            <v>523089.81702054868</v>
          </cell>
          <cell r="AJ135">
            <v>531204.02328202804</v>
          </cell>
          <cell r="AK135">
            <v>539528.80451230984</v>
          </cell>
          <cell r="AL135">
            <v>548071.7469201237</v>
          </cell>
          <cell r="AM135">
            <v>556840.76404294535</v>
          </cell>
        </row>
        <row r="140">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row>
        <row r="142">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row>
        <row r="144">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row>
        <row r="146">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row>
        <row r="148">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row>
        <row r="150">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row>
        <row r="152">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row>
        <row r="154">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row>
        <row r="156">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row>
        <row r="158">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row>
        <row r="160">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row>
        <row r="162">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row>
        <row r="164">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row>
        <row r="166">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row>
        <row r="168">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row>
        <row r="173">
          <cell r="S173">
            <v>415</v>
          </cell>
          <cell r="T173">
            <v>425</v>
          </cell>
          <cell r="U173">
            <v>450</v>
          </cell>
          <cell r="V173">
            <v>475</v>
          </cell>
          <cell r="W173">
            <v>500</v>
          </cell>
          <cell r="X173">
            <v>550</v>
          </cell>
          <cell r="Y173">
            <v>605</v>
          </cell>
          <cell r="Z173">
            <v>665.50000000000011</v>
          </cell>
          <cell r="AA173">
            <v>732.05000000000018</v>
          </cell>
          <cell r="AB173">
            <v>805.25500000000011</v>
          </cell>
          <cell r="AC173">
            <v>885.7805000000003</v>
          </cell>
          <cell r="AD173">
            <v>974.35855000000015</v>
          </cell>
          <cell r="AE173">
            <v>1071.7944050000003</v>
          </cell>
          <cell r="AF173">
            <v>1178.9738455000004</v>
          </cell>
          <cell r="AG173">
            <v>1296.8712300500006</v>
          </cell>
          <cell r="AH173">
            <v>1426.5583530550007</v>
          </cell>
          <cell r="AI173">
            <v>1569.2141883605011</v>
          </cell>
          <cell r="AJ173">
            <v>1726.1356071965511</v>
          </cell>
          <cell r="AK173">
            <v>1898.7491679162063</v>
          </cell>
          <cell r="AL173">
            <v>2088.624084707827</v>
          </cell>
          <cell r="AM173">
            <v>2297.4864931786101</v>
          </cell>
        </row>
        <row r="174">
          <cell r="S174">
            <v>63</v>
          </cell>
          <cell r="T174">
            <v>72</v>
          </cell>
          <cell r="U174">
            <v>72</v>
          </cell>
          <cell r="V174">
            <v>72</v>
          </cell>
          <cell r="W174">
            <v>72</v>
          </cell>
          <cell r="X174">
            <v>72</v>
          </cell>
          <cell r="Y174">
            <v>72</v>
          </cell>
          <cell r="Z174">
            <v>72</v>
          </cell>
          <cell r="AA174">
            <v>72</v>
          </cell>
          <cell r="AB174">
            <v>72</v>
          </cell>
          <cell r="AC174">
            <v>72</v>
          </cell>
          <cell r="AD174">
            <v>72</v>
          </cell>
          <cell r="AE174">
            <v>72</v>
          </cell>
          <cell r="AF174">
            <v>72.000000000000014</v>
          </cell>
          <cell r="AG174">
            <v>72</v>
          </cell>
          <cell r="AH174">
            <v>72</v>
          </cell>
          <cell r="AI174">
            <v>72</v>
          </cell>
          <cell r="AJ174">
            <v>72</v>
          </cell>
          <cell r="AK174">
            <v>72</v>
          </cell>
          <cell r="AL174">
            <v>72</v>
          </cell>
          <cell r="AM174">
            <v>72</v>
          </cell>
        </row>
        <row r="175">
          <cell r="S175">
            <v>87</v>
          </cell>
          <cell r="T175">
            <v>79</v>
          </cell>
          <cell r="U175">
            <v>50</v>
          </cell>
          <cell r="V175">
            <v>47.499999999999993</v>
          </cell>
          <cell r="W175">
            <v>45.125</v>
          </cell>
          <cell r="X175">
            <v>42.868749999999991</v>
          </cell>
          <cell r="Y175">
            <v>40.725312499999994</v>
          </cell>
          <cell r="Z175">
            <v>38.689046874999995</v>
          </cell>
          <cell r="AA175">
            <v>36.75459453125</v>
          </cell>
          <cell r="AB175">
            <v>34.916864804687492</v>
          </cell>
          <cell r="AC175">
            <v>33.171021564453113</v>
          </cell>
          <cell r="AD175">
            <v>31.512470486230455</v>
          </cell>
          <cell r="AE175">
            <v>29.936846961918935</v>
          </cell>
          <cell r="AF175">
            <v>28.440004613822985</v>
          </cell>
          <cell r="AG175">
            <v>27.018004383131832</v>
          </cell>
          <cell r="AH175">
            <v>25.667104163975239</v>
          </cell>
          <cell r="AI175">
            <v>24.383748955776472</v>
          </cell>
          <cell r="AJ175">
            <v>23.164561507987649</v>
          </cell>
          <cell r="AK175">
            <v>22.006333432588271</v>
          </cell>
          <cell r="AL175">
            <v>20.906016760958853</v>
          </cell>
          <cell r="AM175">
            <v>19.860715922910909</v>
          </cell>
        </row>
        <row r="176">
          <cell r="S176">
            <v>49</v>
          </cell>
          <cell r="T176">
            <v>40</v>
          </cell>
          <cell r="U176">
            <v>39</v>
          </cell>
          <cell r="V176">
            <v>39</v>
          </cell>
          <cell r="W176">
            <v>39</v>
          </cell>
          <cell r="X176">
            <v>37.049999999999997</v>
          </cell>
          <cell r="Y176">
            <v>35.197499999999998</v>
          </cell>
          <cell r="Z176">
            <v>33.437624999999997</v>
          </cell>
          <cell r="AA176">
            <v>31.765743749999995</v>
          </cell>
          <cell r="AB176">
            <v>30.177456562499991</v>
          </cell>
          <cell r="AC176">
            <v>28.668583734374995</v>
          </cell>
          <cell r="AD176">
            <v>27.235154547656244</v>
          </cell>
          <cell r="AE176">
            <v>25.873396820273431</v>
          </cell>
          <cell r="AF176">
            <v>24.579726979259757</v>
          </cell>
          <cell r="AG176">
            <v>23.350740630296766</v>
          </cell>
          <cell r="AH176">
            <v>22.18320359878193</v>
          </cell>
          <cell r="AI176">
            <v>21.074043418842834</v>
          </cell>
          <cell r="AJ176">
            <v>20.020341247900692</v>
          </cell>
          <cell r="AK176">
            <v>19.019324185505656</v>
          </cell>
          <cell r="AL176">
            <v>18.068357976230374</v>
          </cell>
          <cell r="AM176">
            <v>17.164940077418855</v>
          </cell>
        </row>
        <row r="177">
          <cell r="S177">
            <v>85</v>
          </cell>
          <cell r="T177">
            <v>87</v>
          </cell>
          <cell r="U177">
            <v>85</v>
          </cell>
          <cell r="V177">
            <v>85</v>
          </cell>
          <cell r="W177">
            <v>85</v>
          </cell>
          <cell r="X177">
            <v>85</v>
          </cell>
          <cell r="Y177">
            <v>85</v>
          </cell>
          <cell r="Z177">
            <v>85</v>
          </cell>
          <cell r="AA177">
            <v>85</v>
          </cell>
          <cell r="AB177">
            <v>85</v>
          </cell>
          <cell r="AC177">
            <v>85</v>
          </cell>
          <cell r="AD177">
            <v>85</v>
          </cell>
          <cell r="AE177">
            <v>85</v>
          </cell>
          <cell r="AF177">
            <v>85</v>
          </cell>
          <cell r="AG177">
            <v>85</v>
          </cell>
          <cell r="AH177">
            <v>85</v>
          </cell>
          <cell r="AI177">
            <v>85</v>
          </cell>
          <cell r="AJ177">
            <v>85</v>
          </cell>
          <cell r="AK177">
            <v>85</v>
          </cell>
          <cell r="AL177">
            <v>85</v>
          </cell>
          <cell r="AM177">
            <v>85</v>
          </cell>
        </row>
        <row r="178">
          <cell r="S178">
            <v>518</v>
          </cell>
          <cell r="T178">
            <v>540</v>
          </cell>
          <cell r="U178">
            <v>542</v>
          </cell>
          <cell r="V178">
            <v>542</v>
          </cell>
          <cell r="W178">
            <v>542</v>
          </cell>
          <cell r="X178">
            <v>542</v>
          </cell>
          <cell r="Y178">
            <v>542</v>
          </cell>
          <cell r="Z178">
            <v>542</v>
          </cell>
          <cell r="AA178">
            <v>542</v>
          </cell>
          <cell r="AB178">
            <v>542</v>
          </cell>
          <cell r="AC178">
            <v>542</v>
          </cell>
          <cell r="AD178">
            <v>542</v>
          </cell>
          <cell r="AE178">
            <v>542</v>
          </cell>
          <cell r="AF178">
            <v>542</v>
          </cell>
          <cell r="AG178">
            <v>542</v>
          </cell>
          <cell r="AH178">
            <v>542</v>
          </cell>
          <cell r="AI178">
            <v>542</v>
          </cell>
          <cell r="AJ178">
            <v>542</v>
          </cell>
          <cell r="AK178">
            <v>542</v>
          </cell>
          <cell r="AL178">
            <v>542</v>
          </cell>
          <cell r="AM178">
            <v>542</v>
          </cell>
        </row>
        <row r="179">
          <cell r="S179">
            <v>71</v>
          </cell>
          <cell r="T179">
            <v>53</v>
          </cell>
          <cell r="U179">
            <v>74</v>
          </cell>
          <cell r="V179">
            <v>111</v>
          </cell>
          <cell r="W179">
            <v>166.5</v>
          </cell>
          <cell r="X179">
            <v>249.75</v>
          </cell>
          <cell r="Y179">
            <v>252.2475</v>
          </cell>
          <cell r="Z179">
            <v>254.76997500000002</v>
          </cell>
          <cell r="AA179">
            <v>257.31767475000004</v>
          </cell>
          <cell r="AB179">
            <v>259.89085149750002</v>
          </cell>
          <cell r="AC179">
            <v>262.48976001247502</v>
          </cell>
          <cell r="AD179">
            <v>265.11465761259979</v>
          </cell>
          <cell r="AE179">
            <v>267.76580418872578</v>
          </cell>
          <cell r="AF179">
            <v>270.44346223061302</v>
          </cell>
          <cell r="AG179">
            <v>273.14789685291913</v>
          </cell>
          <cell r="AH179">
            <v>275.87937582144832</v>
          </cell>
          <cell r="AI179">
            <v>278.63816957966282</v>
          </cell>
          <cell r="AJ179">
            <v>281.42455127545946</v>
          </cell>
          <cell r="AK179">
            <v>284.23879678821407</v>
          </cell>
          <cell r="AL179">
            <v>287.08118475609621</v>
          </cell>
          <cell r="AM179">
            <v>289.95199660365716</v>
          </cell>
        </row>
        <row r="180">
          <cell r="S180">
            <v>184</v>
          </cell>
          <cell r="T180">
            <v>188</v>
          </cell>
          <cell r="U180">
            <v>98</v>
          </cell>
          <cell r="V180">
            <v>107.80000000000003</v>
          </cell>
          <cell r="W180">
            <v>118.58000000000003</v>
          </cell>
          <cell r="X180">
            <v>130.43800000000005</v>
          </cell>
          <cell r="Y180">
            <v>143.48180000000005</v>
          </cell>
          <cell r="Z180">
            <v>157.82998000000006</v>
          </cell>
          <cell r="AA180">
            <v>173.61297800000011</v>
          </cell>
          <cell r="AB180">
            <v>190.97427580000013</v>
          </cell>
          <cell r="AC180">
            <v>210.07170338000009</v>
          </cell>
          <cell r="AD180">
            <v>231.07887371800015</v>
          </cell>
          <cell r="AE180">
            <v>254.18676108980017</v>
          </cell>
          <cell r="AF180">
            <v>279.60543719878024</v>
          </cell>
          <cell r="AG180">
            <v>307.56598091865828</v>
          </cell>
          <cell r="AH180">
            <v>338.32257901052412</v>
          </cell>
          <cell r="AI180">
            <v>372.15483691157658</v>
          </cell>
          <cell r="AJ180">
            <v>409.37032060273435</v>
          </cell>
          <cell r="AK180">
            <v>450.30735266300775</v>
          </cell>
          <cell r="AL180">
            <v>495.33808792930864</v>
          </cell>
          <cell r="AM180">
            <v>544.87189672223951</v>
          </cell>
        </row>
        <row r="181">
          <cell r="S181">
            <v>449</v>
          </cell>
          <cell r="T181">
            <v>450</v>
          </cell>
          <cell r="U181">
            <v>454</v>
          </cell>
          <cell r="V181">
            <v>544.79999999999995</v>
          </cell>
          <cell r="W181">
            <v>653.75999999999988</v>
          </cell>
          <cell r="X181">
            <v>784.51199999999983</v>
          </cell>
          <cell r="Y181">
            <v>784.51199999999983</v>
          </cell>
          <cell r="Z181">
            <v>784.51199999999983</v>
          </cell>
          <cell r="AA181">
            <v>784.51199999999983</v>
          </cell>
          <cell r="AB181">
            <v>784.51199999999994</v>
          </cell>
          <cell r="AC181">
            <v>784.51199999999983</v>
          </cell>
          <cell r="AD181">
            <v>784.51199999999983</v>
          </cell>
          <cell r="AE181">
            <v>784.51199999999983</v>
          </cell>
          <cell r="AF181">
            <v>784.51199999999983</v>
          </cell>
          <cell r="AG181">
            <v>784.51199999999983</v>
          </cell>
          <cell r="AH181">
            <v>784.51199999999972</v>
          </cell>
          <cell r="AI181">
            <v>784.51199999999972</v>
          </cell>
          <cell r="AJ181">
            <v>784.51199999999983</v>
          </cell>
          <cell r="AK181">
            <v>784.51199999999972</v>
          </cell>
          <cell r="AL181">
            <v>784.51199999999983</v>
          </cell>
          <cell r="AM181">
            <v>784.51199999999994</v>
          </cell>
        </row>
        <row r="182">
          <cell r="S182">
            <v>140</v>
          </cell>
          <cell r="T182">
            <v>137</v>
          </cell>
          <cell r="U182">
            <v>133</v>
          </cell>
          <cell r="V182">
            <v>146.30000000000001</v>
          </cell>
          <cell r="W182">
            <v>160.93000000000004</v>
          </cell>
          <cell r="X182">
            <v>177.02300000000005</v>
          </cell>
          <cell r="Y182">
            <v>180.56346000000005</v>
          </cell>
          <cell r="Z182">
            <v>184.17472920000009</v>
          </cell>
          <cell r="AA182">
            <v>187.85822378400005</v>
          </cell>
          <cell r="AB182">
            <v>191.61538825968009</v>
          </cell>
          <cell r="AC182">
            <v>195.44769602487369</v>
          </cell>
          <cell r="AD182">
            <v>199.35664994537117</v>
          </cell>
          <cell r="AE182">
            <v>203.34378294427862</v>
          </cell>
          <cell r="AF182">
            <v>207.41065860316419</v>
          </cell>
          <cell r="AG182">
            <v>211.55887177522749</v>
          </cell>
          <cell r="AH182">
            <v>215.79004921073204</v>
          </cell>
          <cell r="AI182">
            <v>220.1058501949467</v>
          </cell>
          <cell r="AJ182">
            <v>224.50796719884562</v>
          </cell>
          <cell r="AK182">
            <v>228.99812654282252</v>
          </cell>
          <cell r="AL182">
            <v>233.578089073679</v>
          </cell>
          <cell r="AM182">
            <v>238.24965085515257</v>
          </cell>
        </row>
        <row r="183">
          <cell r="S183">
            <v>43</v>
          </cell>
          <cell r="T183">
            <v>36</v>
          </cell>
          <cell r="U183">
            <v>42</v>
          </cell>
          <cell r="V183">
            <v>63</v>
          </cell>
          <cell r="W183">
            <v>94.5</v>
          </cell>
          <cell r="X183">
            <v>141.75</v>
          </cell>
          <cell r="Y183">
            <v>212.625</v>
          </cell>
          <cell r="Z183">
            <v>216.8775</v>
          </cell>
          <cell r="AA183">
            <v>221.21504999999999</v>
          </cell>
          <cell r="AB183">
            <v>225.63935100000003</v>
          </cell>
          <cell r="AC183">
            <v>230.15213802</v>
          </cell>
          <cell r="AD183">
            <v>234.75518078039997</v>
          </cell>
          <cell r="AE183">
            <v>239.45028439600796</v>
          </cell>
          <cell r="AF183">
            <v>244.23929008392815</v>
          </cell>
          <cell r="AG183">
            <v>249.12407588560671</v>
          </cell>
          <cell r="AH183">
            <v>254.10655740331882</v>
          </cell>
          <cell r="AI183">
            <v>259.18868855138521</v>
          </cell>
          <cell r="AJ183">
            <v>264.3724623224129</v>
          </cell>
          <cell r="AK183">
            <v>269.65991156886116</v>
          </cell>
          <cell r="AL183">
            <v>275.05310980023842</v>
          </cell>
          <cell r="AM183">
            <v>280.55417199624321</v>
          </cell>
        </row>
        <row r="184">
          <cell r="S184">
            <v>161</v>
          </cell>
          <cell r="T184">
            <v>174</v>
          </cell>
          <cell r="U184">
            <v>182</v>
          </cell>
          <cell r="V184">
            <v>218.4</v>
          </cell>
          <cell r="W184">
            <v>262.08</v>
          </cell>
          <cell r="X184">
            <v>314.49599999999998</v>
          </cell>
          <cell r="Y184">
            <v>330.2208</v>
          </cell>
          <cell r="Z184">
            <v>346.73184000000003</v>
          </cell>
          <cell r="AA184">
            <v>364.06843200000003</v>
          </cell>
          <cell r="AB184">
            <v>382.27185360000004</v>
          </cell>
          <cell r="AC184">
            <v>401.38544628</v>
          </cell>
          <cell r="AD184">
            <v>421.4547185940001</v>
          </cell>
          <cell r="AE184">
            <v>442.5274545237001</v>
          </cell>
          <cell r="AF184">
            <v>464.65382724988518</v>
          </cell>
          <cell r="AG184">
            <v>487.88651861237946</v>
          </cell>
          <cell r="AH184">
            <v>512.28084454299835</v>
          </cell>
          <cell r="AI184">
            <v>537.89488677014833</v>
          </cell>
          <cell r="AJ184">
            <v>564.78963110865573</v>
          </cell>
          <cell r="AK184">
            <v>593.02911266408853</v>
          </cell>
          <cell r="AL184">
            <v>622.68056829729301</v>
          </cell>
          <cell r="AM184">
            <v>653.81459671215771</v>
          </cell>
        </row>
        <row r="185">
          <cell r="S185">
            <v>20</v>
          </cell>
          <cell r="T185">
            <v>20</v>
          </cell>
          <cell r="U185">
            <v>20</v>
          </cell>
          <cell r="V185">
            <v>30</v>
          </cell>
          <cell r="W185">
            <v>45</v>
          </cell>
          <cell r="X185">
            <v>67.5</v>
          </cell>
          <cell r="Y185">
            <v>101.25</v>
          </cell>
          <cell r="Z185">
            <v>111.37500000000003</v>
          </cell>
          <cell r="AA185">
            <v>122.51250000000003</v>
          </cell>
          <cell r="AB185">
            <v>134.76375000000004</v>
          </cell>
          <cell r="AC185">
            <v>148.24012500000006</v>
          </cell>
          <cell r="AD185">
            <v>163.06413750000007</v>
          </cell>
          <cell r="AE185">
            <v>179.37055125000009</v>
          </cell>
          <cell r="AF185">
            <v>197.30760637500009</v>
          </cell>
          <cell r="AG185">
            <v>217.03836701250015</v>
          </cell>
          <cell r="AH185">
            <v>238.74220371375014</v>
          </cell>
          <cell r="AI185">
            <v>262.61642408512523</v>
          </cell>
          <cell r="AJ185">
            <v>288.87806649363779</v>
          </cell>
          <cell r="AK185">
            <v>317.76587314300161</v>
          </cell>
          <cell r="AL185">
            <v>349.54246045730184</v>
          </cell>
          <cell r="AM185">
            <v>384.49670650303199</v>
          </cell>
        </row>
        <row r="186">
          <cell r="S186">
            <v>39</v>
          </cell>
          <cell r="T186">
            <v>43</v>
          </cell>
          <cell r="U186">
            <v>44</v>
          </cell>
          <cell r="V186">
            <v>66</v>
          </cell>
          <cell r="W186">
            <v>99</v>
          </cell>
          <cell r="X186">
            <v>148.5</v>
          </cell>
          <cell r="Y186">
            <v>222.75</v>
          </cell>
          <cell r="Z186">
            <v>245.02500000000001</v>
          </cell>
          <cell r="AA186">
            <v>269.52750000000003</v>
          </cell>
          <cell r="AB186">
            <v>296.48025000000007</v>
          </cell>
          <cell r="AC186">
            <v>326.12827500000009</v>
          </cell>
          <cell r="AD186">
            <v>358.74110250000012</v>
          </cell>
          <cell r="AE186">
            <v>394.61521275000018</v>
          </cell>
          <cell r="AF186">
            <v>434.07673402500023</v>
          </cell>
          <cell r="AG186">
            <v>477.48440742750029</v>
          </cell>
          <cell r="AH186">
            <v>525.23284817025035</v>
          </cell>
          <cell r="AI186">
            <v>577.75613298727546</v>
          </cell>
          <cell r="AJ186">
            <v>635.53174628600311</v>
          </cell>
          <cell r="AK186">
            <v>699.08492091460334</v>
          </cell>
          <cell r="AL186">
            <v>768.99341300606386</v>
          </cell>
          <cell r="AM186">
            <v>845.89275430667021</v>
          </cell>
        </row>
        <row r="187">
          <cell r="S187">
            <v>200</v>
          </cell>
          <cell r="T187">
            <v>191</v>
          </cell>
          <cell r="U187">
            <v>184</v>
          </cell>
          <cell r="V187">
            <v>202.4</v>
          </cell>
          <cell r="W187">
            <v>222.64</v>
          </cell>
          <cell r="X187">
            <v>244.90400000000002</v>
          </cell>
          <cell r="Y187">
            <v>249.80208000000005</v>
          </cell>
          <cell r="Z187">
            <v>254.7981216</v>
          </cell>
          <cell r="AA187">
            <v>259.89408403200002</v>
          </cell>
          <cell r="AB187">
            <v>265.09196571264005</v>
          </cell>
          <cell r="AC187">
            <v>270.39380502689284</v>
          </cell>
          <cell r="AD187">
            <v>275.8016811274307</v>
          </cell>
          <cell r="AE187">
            <v>281.3177147499793</v>
          </cell>
          <cell r="AF187">
            <v>286.9440690449789</v>
          </cell>
          <cell r="AG187">
            <v>292.68295042587846</v>
          </cell>
          <cell r="AH187">
            <v>298.53660943439604</v>
          </cell>
          <cell r="AI187">
            <v>304.50734162308396</v>
          </cell>
          <cell r="AJ187">
            <v>310.59748845554572</v>
          </cell>
          <cell r="AK187">
            <v>316.80943822465656</v>
          </cell>
          <cell r="AL187">
            <v>323.14562698914972</v>
          </cell>
          <cell r="AM187">
            <v>329.60853952893279</v>
          </cell>
        </row>
        <row r="191">
          <cell r="T191">
            <v>1</v>
          </cell>
          <cell r="U191">
            <v>1</v>
          </cell>
          <cell r="V191">
            <v>1</v>
          </cell>
          <cell r="W191">
            <v>1</v>
          </cell>
          <cell r="X191">
            <v>1</v>
          </cell>
          <cell r="Y191">
            <v>1</v>
          </cell>
          <cell r="Z191">
            <v>1</v>
          </cell>
          <cell r="AA191">
            <v>1</v>
          </cell>
          <cell r="AB191">
            <v>1</v>
          </cell>
          <cell r="AC191">
            <v>1</v>
          </cell>
          <cell r="AD191">
            <v>1</v>
          </cell>
          <cell r="AE191">
            <v>1</v>
          </cell>
          <cell r="AF191">
            <v>1</v>
          </cell>
          <cell r="AG191">
            <v>1</v>
          </cell>
          <cell r="AH191">
            <v>1</v>
          </cell>
          <cell r="AI191">
            <v>1</v>
          </cell>
          <cell r="AJ191">
            <v>1</v>
          </cell>
          <cell r="AK191">
            <v>1</v>
          </cell>
          <cell r="AL191">
            <v>1</v>
          </cell>
          <cell r="AM191">
            <v>1</v>
          </cell>
        </row>
        <row r="193">
          <cell r="T193">
            <v>1</v>
          </cell>
          <cell r="U193">
            <v>1</v>
          </cell>
          <cell r="V193">
            <v>1</v>
          </cell>
          <cell r="W193">
            <v>1</v>
          </cell>
          <cell r="X193">
            <v>1</v>
          </cell>
          <cell r="Y193">
            <v>1</v>
          </cell>
          <cell r="Z193">
            <v>1</v>
          </cell>
          <cell r="AA193">
            <v>1</v>
          </cell>
          <cell r="AB193">
            <v>1</v>
          </cell>
          <cell r="AC193">
            <v>1</v>
          </cell>
          <cell r="AD193">
            <v>1</v>
          </cell>
          <cell r="AE193">
            <v>1</v>
          </cell>
          <cell r="AF193">
            <v>1</v>
          </cell>
          <cell r="AG193">
            <v>1</v>
          </cell>
          <cell r="AH193">
            <v>1</v>
          </cell>
          <cell r="AI193">
            <v>1</v>
          </cell>
          <cell r="AJ193">
            <v>1</v>
          </cell>
          <cell r="AK193">
            <v>1</v>
          </cell>
          <cell r="AL193">
            <v>1</v>
          </cell>
          <cell r="AM193">
            <v>1</v>
          </cell>
        </row>
        <row r="195">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row>
        <row r="199">
          <cell r="T199">
            <v>1</v>
          </cell>
          <cell r="U199">
            <v>1</v>
          </cell>
          <cell r="V199">
            <v>1</v>
          </cell>
          <cell r="W199">
            <v>1</v>
          </cell>
          <cell r="X199">
            <v>1</v>
          </cell>
          <cell r="Y199">
            <v>1</v>
          </cell>
          <cell r="Z199">
            <v>1</v>
          </cell>
          <cell r="AA199">
            <v>1</v>
          </cell>
          <cell r="AB199">
            <v>1</v>
          </cell>
          <cell r="AC199">
            <v>1</v>
          </cell>
          <cell r="AD199">
            <v>1</v>
          </cell>
          <cell r="AE199">
            <v>1</v>
          </cell>
          <cell r="AF199">
            <v>1</v>
          </cell>
          <cell r="AG199">
            <v>1</v>
          </cell>
          <cell r="AH199">
            <v>1</v>
          </cell>
          <cell r="AI199">
            <v>1</v>
          </cell>
          <cell r="AJ199">
            <v>1</v>
          </cell>
          <cell r="AK199">
            <v>1</v>
          </cell>
          <cell r="AL199">
            <v>1</v>
          </cell>
          <cell r="AM199">
            <v>1</v>
          </cell>
        </row>
        <row r="201">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row>
        <row r="203">
          <cell r="T203">
            <v>1</v>
          </cell>
          <cell r="U203">
            <v>1</v>
          </cell>
          <cell r="V203">
            <v>1</v>
          </cell>
          <cell r="W203">
            <v>1</v>
          </cell>
          <cell r="X203">
            <v>1</v>
          </cell>
          <cell r="Y203">
            <v>1</v>
          </cell>
          <cell r="Z203">
            <v>1</v>
          </cell>
          <cell r="AA203">
            <v>1</v>
          </cell>
          <cell r="AB203">
            <v>1</v>
          </cell>
          <cell r="AC203">
            <v>1</v>
          </cell>
          <cell r="AD203">
            <v>1</v>
          </cell>
          <cell r="AE203">
            <v>1</v>
          </cell>
          <cell r="AF203">
            <v>1</v>
          </cell>
          <cell r="AG203">
            <v>1</v>
          </cell>
          <cell r="AH203">
            <v>1</v>
          </cell>
          <cell r="AI203">
            <v>1</v>
          </cell>
          <cell r="AJ203">
            <v>1</v>
          </cell>
          <cell r="AK203">
            <v>1</v>
          </cell>
          <cell r="AL203">
            <v>1</v>
          </cell>
          <cell r="AM203">
            <v>1</v>
          </cell>
        </row>
        <row r="205">
          <cell r="T205">
            <v>1</v>
          </cell>
          <cell r="U205">
            <v>1</v>
          </cell>
          <cell r="V205">
            <v>1</v>
          </cell>
          <cell r="W205">
            <v>1</v>
          </cell>
          <cell r="X205">
            <v>1</v>
          </cell>
          <cell r="Y205">
            <v>1</v>
          </cell>
          <cell r="Z205">
            <v>1</v>
          </cell>
          <cell r="AA205">
            <v>1</v>
          </cell>
          <cell r="AB205">
            <v>1</v>
          </cell>
          <cell r="AC205">
            <v>1</v>
          </cell>
          <cell r="AD205">
            <v>1</v>
          </cell>
          <cell r="AE205">
            <v>1</v>
          </cell>
          <cell r="AF205">
            <v>1</v>
          </cell>
          <cell r="AG205">
            <v>1</v>
          </cell>
          <cell r="AH205">
            <v>1</v>
          </cell>
          <cell r="AI205">
            <v>1</v>
          </cell>
          <cell r="AJ205">
            <v>1</v>
          </cell>
          <cell r="AK205">
            <v>1</v>
          </cell>
          <cell r="AL205">
            <v>1</v>
          </cell>
          <cell r="AM205">
            <v>1</v>
          </cell>
        </row>
        <row r="207">
          <cell r="T207">
            <v>1</v>
          </cell>
          <cell r="U207">
            <v>1</v>
          </cell>
          <cell r="V207">
            <v>1</v>
          </cell>
          <cell r="W207">
            <v>1</v>
          </cell>
          <cell r="X207">
            <v>1</v>
          </cell>
          <cell r="Y207">
            <v>1</v>
          </cell>
          <cell r="Z207">
            <v>1</v>
          </cell>
          <cell r="AA207">
            <v>1</v>
          </cell>
          <cell r="AB207">
            <v>1</v>
          </cell>
          <cell r="AC207">
            <v>1</v>
          </cell>
          <cell r="AD207">
            <v>1</v>
          </cell>
          <cell r="AE207">
            <v>1</v>
          </cell>
          <cell r="AF207">
            <v>1</v>
          </cell>
          <cell r="AG207">
            <v>1</v>
          </cell>
          <cell r="AH207">
            <v>1</v>
          </cell>
          <cell r="AI207">
            <v>1</v>
          </cell>
          <cell r="AJ207">
            <v>1</v>
          </cell>
          <cell r="AK207">
            <v>1</v>
          </cell>
          <cell r="AL207">
            <v>1</v>
          </cell>
          <cell r="AM207">
            <v>1</v>
          </cell>
        </row>
        <row r="209">
          <cell r="T209">
            <v>1</v>
          </cell>
          <cell r="U209">
            <v>1</v>
          </cell>
          <cell r="V209">
            <v>1</v>
          </cell>
          <cell r="W209">
            <v>1</v>
          </cell>
          <cell r="X209">
            <v>1</v>
          </cell>
          <cell r="Y209">
            <v>1</v>
          </cell>
          <cell r="Z209">
            <v>1</v>
          </cell>
          <cell r="AA209">
            <v>1</v>
          </cell>
          <cell r="AB209">
            <v>1</v>
          </cell>
          <cell r="AC209">
            <v>1</v>
          </cell>
          <cell r="AD209">
            <v>1</v>
          </cell>
          <cell r="AE209">
            <v>1</v>
          </cell>
          <cell r="AF209">
            <v>1</v>
          </cell>
          <cell r="AG209">
            <v>1</v>
          </cell>
          <cell r="AH209">
            <v>1</v>
          </cell>
          <cell r="AI209">
            <v>1</v>
          </cell>
          <cell r="AJ209">
            <v>1</v>
          </cell>
          <cell r="AK209">
            <v>1</v>
          </cell>
          <cell r="AL209">
            <v>1</v>
          </cell>
          <cell r="AM209">
            <v>1</v>
          </cell>
        </row>
        <row r="211">
          <cell r="T211">
            <v>1</v>
          </cell>
          <cell r="U211">
            <v>1</v>
          </cell>
          <cell r="V211">
            <v>1</v>
          </cell>
          <cell r="W211">
            <v>1</v>
          </cell>
          <cell r="X211">
            <v>1</v>
          </cell>
          <cell r="Y211">
            <v>1</v>
          </cell>
          <cell r="Z211">
            <v>1</v>
          </cell>
          <cell r="AA211">
            <v>1</v>
          </cell>
          <cell r="AB211">
            <v>1</v>
          </cell>
          <cell r="AC211">
            <v>1</v>
          </cell>
          <cell r="AD211">
            <v>1</v>
          </cell>
          <cell r="AE211">
            <v>1</v>
          </cell>
          <cell r="AF211">
            <v>1</v>
          </cell>
          <cell r="AG211">
            <v>1</v>
          </cell>
          <cell r="AH211">
            <v>1</v>
          </cell>
          <cell r="AI211">
            <v>1</v>
          </cell>
          <cell r="AJ211">
            <v>1</v>
          </cell>
          <cell r="AK211">
            <v>1</v>
          </cell>
          <cell r="AL211">
            <v>1</v>
          </cell>
          <cell r="AM211">
            <v>1</v>
          </cell>
        </row>
        <row r="213">
          <cell r="T213">
            <v>1</v>
          </cell>
          <cell r="U213">
            <v>1</v>
          </cell>
          <cell r="V213">
            <v>1</v>
          </cell>
          <cell r="W213">
            <v>1</v>
          </cell>
          <cell r="X213">
            <v>1</v>
          </cell>
          <cell r="Y213">
            <v>1</v>
          </cell>
          <cell r="Z213">
            <v>1</v>
          </cell>
          <cell r="AA213">
            <v>1</v>
          </cell>
          <cell r="AB213">
            <v>1</v>
          </cell>
          <cell r="AC213">
            <v>1</v>
          </cell>
          <cell r="AD213">
            <v>1</v>
          </cell>
          <cell r="AE213">
            <v>1</v>
          </cell>
          <cell r="AF213">
            <v>1</v>
          </cell>
          <cell r="AG213">
            <v>1</v>
          </cell>
          <cell r="AH213">
            <v>1</v>
          </cell>
          <cell r="AI213">
            <v>1</v>
          </cell>
          <cell r="AJ213">
            <v>1</v>
          </cell>
          <cell r="AK213">
            <v>1</v>
          </cell>
          <cell r="AL213">
            <v>1</v>
          </cell>
          <cell r="AM213">
            <v>1</v>
          </cell>
        </row>
        <row r="215">
          <cell r="T215">
            <v>1</v>
          </cell>
          <cell r="U215">
            <v>1</v>
          </cell>
          <cell r="V215">
            <v>1</v>
          </cell>
          <cell r="W215">
            <v>1</v>
          </cell>
          <cell r="X215">
            <v>1</v>
          </cell>
          <cell r="Y215">
            <v>1</v>
          </cell>
          <cell r="Z215">
            <v>1</v>
          </cell>
          <cell r="AA215">
            <v>1</v>
          </cell>
          <cell r="AB215">
            <v>1</v>
          </cell>
          <cell r="AC215">
            <v>1</v>
          </cell>
          <cell r="AD215">
            <v>1</v>
          </cell>
          <cell r="AE215">
            <v>1</v>
          </cell>
          <cell r="AF215">
            <v>1</v>
          </cell>
          <cell r="AG215">
            <v>1</v>
          </cell>
          <cell r="AH215">
            <v>1</v>
          </cell>
          <cell r="AI215">
            <v>1</v>
          </cell>
          <cell r="AJ215">
            <v>1</v>
          </cell>
          <cell r="AK215">
            <v>1</v>
          </cell>
          <cell r="AL215">
            <v>1</v>
          </cell>
          <cell r="AM215">
            <v>1</v>
          </cell>
        </row>
        <row r="217">
          <cell r="T217">
            <v>1</v>
          </cell>
          <cell r="U217">
            <v>1</v>
          </cell>
          <cell r="V217">
            <v>1</v>
          </cell>
          <cell r="W217">
            <v>1</v>
          </cell>
          <cell r="X217">
            <v>1</v>
          </cell>
          <cell r="Y217">
            <v>1</v>
          </cell>
          <cell r="Z217">
            <v>1</v>
          </cell>
          <cell r="AA217">
            <v>1</v>
          </cell>
          <cell r="AB217">
            <v>1</v>
          </cell>
          <cell r="AC217">
            <v>1</v>
          </cell>
          <cell r="AD217">
            <v>1</v>
          </cell>
          <cell r="AE217">
            <v>1</v>
          </cell>
          <cell r="AF217">
            <v>1</v>
          </cell>
          <cell r="AG217">
            <v>1</v>
          </cell>
          <cell r="AH217">
            <v>1</v>
          </cell>
          <cell r="AI217">
            <v>1</v>
          </cell>
          <cell r="AJ217">
            <v>1</v>
          </cell>
          <cell r="AK217">
            <v>1</v>
          </cell>
          <cell r="AL217">
            <v>1</v>
          </cell>
          <cell r="AM217">
            <v>1</v>
          </cell>
        </row>
        <row r="219">
          <cell r="T219">
            <v>1</v>
          </cell>
          <cell r="U219">
            <v>1</v>
          </cell>
          <cell r="V219">
            <v>1</v>
          </cell>
          <cell r="W219">
            <v>1</v>
          </cell>
          <cell r="X219">
            <v>1</v>
          </cell>
          <cell r="Y219">
            <v>1</v>
          </cell>
          <cell r="Z219">
            <v>1</v>
          </cell>
          <cell r="AA219">
            <v>1</v>
          </cell>
          <cell r="AB219">
            <v>1</v>
          </cell>
          <cell r="AC219">
            <v>1</v>
          </cell>
          <cell r="AD219">
            <v>1</v>
          </cell>
          <cell r="AE219">
            <v>1</v>
          </cell>
          <cell r="AF219">
            <v>1</v>
          </cell>
          <cell r="AG219">
            <v>1</v>
          </cell>
          <cell r="AH219">
            <v>1</v>
          </cell>
          <cell r="AI219">
            <v>1</v>
          </cell>
          <cell r="AJ219">
            <v>1</v>
          </cell>
          <cell r="AK219">
            <v>1</v>
          </cell>
          <cell r="AL219">
            <v>1</v>
          </cell>
          <cell r="AM219">
            <v>1</v>
          </cell>
        </row>
        <row r="221">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row>
        <row r="223">
          <cell r="T223">
            <v>1</v>
          </cell>
          <cell r="U223">
            <v>1</v>
          </cell>
          <cell r="V223">
            <v>1</v>
          </cell>
          <cell r="W223">
            <v>1</v>
          </cell>
          <cell r="X223">
            <v>1</v>
          </cell>
          <cell r="Y223">
            <v>1</v>
          </cell>
          <cell r="Z223">
            <v>1</v>
          </cell>
          <cell r="AA223">
            <v>1</v>
          </cell>
          <cell r="AB223">
            <v>1</v>
          </cell>
          <cell r="AC223">
            <v>1</v>
          </cell>
          <cell r="AD223">
            <v>1</v>
          </cell>
          <cell r="AE223">
            <v>1</v>
          </cell>
          <cell r="AF223">
            <v>1</v>
          </cell>
          <cell r="AG223">
            <v>1</v>
          </cell>
          <cell r="AH223">
            <v>1</v>
          </cell>
          <cell r="AI223">
            <v>1</v>
          </cell>
          <cell r="AJ223">
            <v>1</v>
          </cell>
          <cell r="AK223">
            <v>1</v>
          </cell>
          <cell r="AL223">
            <v>1</v>
          </cell>
          <cell r="AM223">
            <v>1</v>
          </cell>
        </row>
        <row r="225">
          <cell r="T225">
            <v>1</v>
          </cell>
          <cell r="U225">
            <v>1</v>
          </cell>
          <cell r="V225">
            <v>1</v>
          </cell>
          <cell r="W225">
            <v>1</v>
          </cell>
          <cell r="X225">
            <v>1</v>
          </cell>
          <cell r="Y225">
            <v>1</v>
          </cell>
          <cell r="Z225">
            <v>1</v>
          </cell>
          <cell r="AA225">
            <v>1</v>
          </cell>
          <cell r="AB225">
            <v>1</v>
          </cell>
          <cell r="AC225">
            <v>1</v>
          </cell>
          <cell r="AD225">
            <v>1</v>
          </cell>
          <cell r="AE225">
            <v>1</v>
          </cell>
          <cell r="AF225">
            <v>1</v>
          </cell>
          <cell r="AG225">
            <v>1</v>
          </cell>
          <cell r="AH225">
            <v>1</v>
          </cell>
          <cell r="AI225">
            <v>1</v>
          </cell>
          <cell r="AJ225">
            <v>1</v>
          </cell>
          <cell r="AK225">
            <v>1</v>
          </cell>
          <cell r="AL225">
            <v>1</v>
          </cell>
          <cell r="AM225">
            <v>1</v>
          </cell>
        </row>
        <row r="229">
          <cell r="T229">
            <v>1.0125</v>
          </cell>
          <cell r="U229">
            <v>1.0249999999999999</v>
          </cell>
          <cell r="V229">
            <v>1.0375000000000001</v>
          </cell>
          <cell r="W229">
            <v>1.05</v>
          </cell>
          <cell r="X229">
            <v>1.05</v>
          </cell>
          <cell r="Y229">
            <v>1.05</v>
          </cell>
          <cell r="Z229">
            <v>1.05</v>
          </cell>
          <cell r="AA229">
            <v>1.05</v>
          </cell>
          <cell r="AB229">
            <v>1.05</v>
          </cell>
          <cell r="AC229">
            <v>1.05</v>
          </cell>
          <cell r="AD229">
            <v>1.05</v>
          </cell>
          <cell r="AE229">
            <v>1.05</v>
          </cell>
          <cell r="AF229">
            <v>1.05</v>
          </cell>
          <cell r="AG229">
            <v>1.05</v>
          </cell>
          <cell r="AH229">
            <v>1.05</v>
          </cell>
          <cell r="AI229">
            <v>1.05</v>
          </cell>
          <cell r="AJ229">
            <v>1.05</v>
          </cell>
          <cell r="AK229">
            <v>1.05</v>
          </cell>
          <cell r="AL229">
            <v>1.05</v>
          </cell>
          <cell r="AM229">
            <v>1.05</v>
          </cell>
        </row>
        <row r="231">
          <cell r="T231">
            <v>1.0049999999999999</v>
          </cell>
          <cell r="U231">
            <v>1.01</v>
          </cell>
          <cell r="V231">
            <v>1.0150000000000001</v>
          </cell>
          <cell r="W231">
            <v>1.02</v>
          </cell>
          <cell r="X231">
            <v>1.02</v>
          </cell>
          <cell r="Y231">
            <v>1.02</v>
          </cell>
          <cell r="Z231">
            <v>1.02</v>
          </cell>
          <cell r="AA231">
            <v>1.02</v>
          </cell>
          <cell r="AB231">
            <v>1.02</v>
          </cell>
          <cell r="AC231">
            <v>1.02</v>
          </cell>
          <cell r="AD231">
            <v>1.02</v>
          </cell>
          <cell r="AE231">
            <v>1.02</v>
          </cell>
          <cell r="AF231">
            <v>1.02</v>
          </cell>
          <cell r="AG231">
            <v>1.02</v>
          </cell>
          <cell r="AH231">
            <v>1.02</v>
          </cell>
          <cell r="AI231">
            <v>1.02</v>
          </cell>
          <cell r="AJ231">
            <v>1.02</v>
          </cell>
          <cell r="AK231">
            <v>1.02</v>
          </cell>
          <cell r="AL231">
            <v>1.02</v>
          </cell>
          <cell r="AM231">
            <v>1.02</v>
          </cell>
        </row>
        <row r="233">
          <cell r="T233">
            <v>1</v>
          </cell>
          <cell r="U233">
            <v>1</v>
          </cell>
          <cell r="V233">
            <v>1</v>
          </cell>
          <cell r="W233">
            <v>1</v>
          </cell>
          <cell r="X233">
            <v>1</v>
          </cell>
          <cell r="Y233">
            <v>1</v>
          </cell>
          <cell r="Z233">
            <v>1</v>
          </cell>
          <cell r="AA233">
            <v>1</v>
          </cell>
          <cell r="AB233">
            <v>1</v>
          </cell>
          <cell r="AC233">
            <v>1</v>
          </cell>
          <cell r="AD233">
            <v>1</v>
          </cell>
          <cell r="AE233">
            <v>1</v>
          </cell>
          <cell r="AF233">
            <v>1</v>
          </cell>
          <cell r="AG233">
            <v>1</v>
          </cell>
          <cell r="AH233">
            <v>1</v>
          </cell>
          <cell r="AI233">
            <v>1</v>
          </cell>
          <cell r="AJ233">
            <v>1</v>
          </cell>
          <cell r="AK233">
            <v>1</v>
          </cell>
          <cell r="AL233">
            <v>1</v>
          </cell>
          <cell r="AM233">
            <v>1</v>
          </cell>
        </row>
        <row r="237">
          <cell r="T237">
            <v>1</v>
          </cell>
          <cell r="U237">
            <v>1</v>
          </cell>
          <cell r="V237">
            <v>1</v>
          </cell>
          <cell r="W237">
            <v>1</v>
          </cell>
          <cell r="X237">
            <v>1.01</v>
          </cell>
          <cell r="Y237">
            <v>1.01</v>
          </cell>
          <cell r="Z237">
            <v>1.01</v>
          </cell>
          <cell r="AA237">
            <v>1.01</v>
          </cell>
          <cell r="AB237">
            <v>1.01</v>
          </cell>
          <cell r="AC237">
            <v>1.01</v>
          </cell>
          <cell r="AD237">
            <v>1.01</v>
          </cell>
          <cell r="AE237">
            <v>1.01</v>
          </cell>
          <cell r="AF237">
            <v>1.01</v>
          </cell>
          <cell r="AG237">
            <v>1.01</v>
          </cell>
          <cell r="AH237">
            <v>1.01</v>
          </cell>
          <cell r="AI237">
            <v>1.01</v>
          </cell>
          <cell r="AJ237">
            <v>1.01</v>
          </cell>
          <cell r="AK237">
            <v>1.01</v>
          </cell>
          <cell r="AL237">
            <v>1.01</v>
          </cell>
          <cell r="AM237">
            <v>1.01</v>
          </cell>
        </row>
        <row r="239">
          <cell r="T239">
            <v>1</v>
          </cell>
          <cell r="U239">
            <v>1</v>
          </cell>
          <cell r="V239">
            <v>1</v>
          </cell>
          <cell r="W239">
            <v>1</v>
          </cell>
          <cell r="X239">
            <v>1.01</v>
          </cell>
          <cell r="Y239">
            <v>1.01</v>
          </cell>
          <cell r="Z239">
            <v>1.01</v>
          </cell>
          <cell r="AA239">
            <v>1.01</v>
          </cell>
          <cell r="AB239">
            <v>1.01</v>
          </cell>
          <cell r="AC239">
            <v>1.01</v>
          </cell>
          <cell r="AD239">
            <v>1.01</v>
          </cell>
          <cell r="AE239">
            <v>1.01</v>
          </cell>
          <cell r="AF239">
            <v>1.01</v>
          </cell>
          <cell r="AG239">
            <v>1.01</v>
          </cell>
          <cell r="AH239">
            <v>1.01</v>
          </cell>
          <cell r="AI239">
            <v>1.01</v>
          </cell>
          <cell r="AJ239">
            <v>1.01</v>
          </cell>
          <cell r="AK239">
            <v>1.01</v>
          </cell>
          <cell r="AL239">
            <v>1.01</v>
          </cell>
          <cell r="AM239">
            <v>1.01</v>
          </cell>
        </row>
        <row r="241">
          <cell r="T241">
            <v>1</v>
          </cell>
          <cell r="U241">
            <v>1</v>
          </cell>
          <cell r="V241">
            <v>1</v>
          </cell>
          <cell r="W241">
            <v>1</v>
          </cell>
          <cell r="X241">
            <v>1.01</v>
          </cell>
          <cell r="Y241">
            <v>1.01</v>
          </cell>
          <cell r="Z241">
            <v>1.01</v>
          </cell>
          <cell r="AA241">
            <v>1.01</v>
          </cell>
          <cell r="AB241">
            <v>1.01</v>
          </cell>
          <cell r="AC241">
            <v>1.01</v>
          </cell>
          <cell r="AD241">
            <v>1.01</v>
          </cell>
          <cell r="AE241">
            <v>1.01</v>
          </cell>
          <cell r="AF241">
            <v>1.01</v>
          </cell>
          <cell r="AG241">
            <v>1.01</v>
          </cell>
          <cell r="AH241">
            <v>1.01</v>
          </cell>
          <cell r="AI241">
            <v>1.01</v>
          </cell>
          <cell r="AJ241">
            <v>1.01</v>
          </cell>
          <cell r="AK241">
            <v>1.01</v>
          </cell>
          <cell r="AL241">
            <v>1.01</v>
          </cell>
          <cell r="AM241">
            <v>1.01</v>
          </cell>
        </row>
        <row r="243">
          <cell r="T243">
            <v>1</v>
          </cell>
          <cell r="U243">
            <v>1</v>
          </cell>
          <cell r="V243">
            <v>1</v>
          </cell>
          <cell r="W243">
            <v>1</v>
          </cell>
          <cell r="X243">
            <v>1.01</v>
          </cell>
          <cell r="Y243">
            <v>1.01</v>
          </cell>
          <cell r="Z243">
            <v>1.01</v>
          </cell>
          <cell r="AA243">
            <v>1.01</v>
          </cell>
          <cell r="AB243">
            <v>1.01</v>
          </cell>
          <cell r="AC243">
            <v>1.01</v>
          </cell>
          <cell r="AD243">
            <v>1.01</v>
          </cell>
          <cell r="AE243">
            <v>1.01</v>
          </cell>
          <cell r="AF243">
            <v>1.01</v>
          </cell>
          <cell r="AG243">
            <v>1.01</v>
          </cell>
          <cell r="AH243">
            <v>1.01</v>
          </cell>
          <cell r="AI243">
            <v>1.01</v>
          </cell>
          <cell r="AJ243">
            <v>1.01</v>
          </cell>
          <cell r="AK243">
            <v>1.01</v>
          </cell>
          <cell r="AL243">
            <v>1.01</v>
          </cell>
          <cell r="AM243">
            <v>1.01</v>
          </cell>
        </row>
        <row r="245">
          <cell r="T245">
            <v>1</v>
          </cell>
          <cell r="U245">
            <v>1</v>
          </cell>
          <cell r="V245">
            <v>1.01</v>
          </cell>
          <cell r="W245">
            <v>1.01</v>
          </cell>
          <cell r="X245">
            <v>1.01</v>
          </cell>
          <cell r="Y245">
            <v>1.01</v>
          </cell>
          <cell r="Z245">
            <v>1.01</v>
          </cell>
          <cell r="AA245">
            <v>1.01</v>
          </cell>
          <cell r="AB245">
            <v>1.01</v>
          </cell>
          <cell r="AC245">
            <v>1.01</v>
          </cell>
          <cell r="AD245">
            <v>1.01</v>
          </cell>
          <cell r="AE245">
            <v>1.01</v>
          </cell>
          <cell r="AF245">
            <v>1.01</v>
          </cell>
          <cell r="AG245">
            <v>1.01</v>
          </cell>
          <cell r="AH245">
            <v>1.01</v>
          </cell>
          <cell r="AI245">
            <v>1.01</v>
          </cell>
          <cell r="AJ245">
            <v>1.01</v>
          </cell>
          <cell r="AK245">
            <v>1.01</v>
          </cell>
          <cell r="AL245">
            <v>1.01</v>
          </cell>
          <cell r="AM245">
            <v>1.01</v>
          </cell>
        </row>
        <row r="247">
          <cell r="T247">
            <v>1</v>
          </cell>
          <cell r="U247">
            <v>1</v>
          </cell>
          <cell r="V247">
            <v>1.01</v>
          </cell>
          <cell r="W247">
            <v>1.01</v>
          </cell>
          <cell r="X247">
            <v>1.01</v>
          </cell>
          <cell r="Y247">
            <v>1.01</v>
          </cell>
          <cell r="Z247">
            <v>1.01</v>
          </cell>
          <cell r="AA247">
            <v>1.01</v>
          </cell>
          <cell r="AB247">
            <v>1.01</v>
          </cell>
          <cell r="AC247">
            <v>1.01</v>
          </cell>
          <cell r="AD247">
            <v>1.01</v>
          </cell>
          <cell r="AE247">
            <v>1.01</v>
          </cell>
          <cell r="AF247">
            <v>1.01</v>
          </cell>
          <cell r="AG247">
            <v>1.01</v>
          </cell>
          <cell r="AH247">
            <v>1.01</v>
          </cell>
          <cell r="AI247">
            <v>1.01</v>
          </cell>
          <cell r="AJ247">
            <v>1.01</v>
          </cell>
          <cell r="AK247">
            <v>1.01</v>
          </cell>
          <cell r="AL247">
            <v>1.01</v>
          </cell>
          <cell r="AM247">
            <v>1.01</v>
          </cell>
        </row>
        <row r="249">
          <cell r="T249">
            <v>1</v>
          </cell>
          <cell r="U249">
            <v>1.01</v>
          </cell>
          <cell r="V249">
            <v>1.01</v>
          </cell>
          <cell r="W249">
            <v>1.01</v>
          </cell>
          <cell r="X249">
            <v>1.01</v>
          </cell>
          <cell r="Y249">
            <v>1.01</v>
          </cell>
          <cell r="Z249">
            <v>1.01</v>
          </cell>
          <cell r="AA249">
            <v>1.01</v>
          </cell>
          <cell r="AB249">
            <v>1.01</v>
          </cell>
          <cell r="AC249">
            <v>1.01</v>
          </cell>
          <cell r="AD249">
            <v>1.01</v>
          </cell>
          <cell r="AE249">
            <v>1.01</v>
          </cell>
          <cell r="AF249">
            <v>1.01</v>
          </cell>
          <cell r="AG249">
            <v>1.01</v>
          </cell>
          <cell r="AH249">
            <v>1.01</v>
          </cell>
          <cell r="AI249">
            <v>1.01</v>
          </cell>
          <cell r="AJ249">
            <v>1.01</v>
          </cell>
          <cell r="AK249">
            <v>1.01</v>
          </cell>
          <cell r="AL249">
            <v>1.01</v>
          </cell>
          <cell r="AM249">
            <v>1.01</v>
          </cell>
        </row>
        <row r="251">
          <cell r="T251">
            <v>1</v>
          </cell>
          <cell r="U251">
            <v>1.01</v>
          </cell>
          <cell r="V251">
            <v>1.01</v>
          </cell>
          <cell r="W251">
            <v>1.01</v>
          </cell>
          <cell r="X251">
            <v>1.01</v>
          </cell>
          <cell r="Y251">
            <v>1.01</v>
          </cell>
          <cell r="Z251">
            <v>1.01</v>
          </cell>
          <cell r="AA251">
            <v>1.01</v>
          </cell>
          <cell r="AB251">
            <v>1.01</v>
          </cell>
          <cell r="AC251">
            <v>1.01</v>
          </cell>
          <cell r="AD251">
            <v>1.01</v>
          </cell>
          <cell r="AE251">
            <v>1.01</v>
          </cell>
          <cell r="AF251">
            <v>1.01</v>
          </cell>
          <cell r="AG251">
            <v>1.01</v>
          </cell>
          <cell r="AH251">
            <v>1.01</v>
          </cell>
          <cell r="AI251">
            <v>1.01</v>
          </cell>
          <cell r="AJ251">
            <v>1.01</v>
          </cell>
          <cell r="AK251">
            <v>1.01</v>
          </cell>
          <cell r="AL251">
            <v>1.01</v>
          </cell>
          <cell r="AM251">
            <v>1.01</v>
          </cell>
        </row>
        <row r="253">
          <cell r="T253">
            <v>1</v>
          </cell>
          <cell r="U253">
            <v>1.01</v>
          </cell>
          <cell r="V253">
            <v>1.01</v>
          </cell>
          <cell r="W253">
            <v>1.01</v>
          </cell>
          <cell r="X253">
            <v>1.01</v>
          </cell>
          <cell r="Y253">
            <v>1.01</v>
          </cell>
          <cell r="Z253">
            <v>1.01</v>
          </cell>
          <cell r="AA253">
            <v>1.01</v>
          </cell>
          <cell r="AB253">
            <v>1.01</v>
          </cell>
          <cell r="AC253">
            <v>1.01</v>
          </cell>
          <cell r="AD253">
            <v>1.01</v>
          </cell>
          <cell r="AE253">
            <v>1.01</v>
          </cell>
          <cell r="AF253">
            <v>1.01</v>
          </cell>
          <cell r="AG253">
            <v>1.01</v>
          </cell>
          <cell r="AH253">
            <v>1.01</v>
          </cell>
          <cell r="AI253">
            <v>1.01</v>
          </cell>
          <cell r="AJ253">
            <v>1.01</v>
          </cell>
          <cell r="AK253">
            <v>1.01</v>
          </cell>
          <cell r="AL253">
            <v>1.01</v>
          </cell>
          <cell r="AM253">
            <v>1.01</v>
          </cell>
        </row>
        <row r="255">
          <cell r="T255">
            <v>1</v>
          </cell>
          <cell r="U255">
            <v>1.01</v>
          </cell>
          <cell r="V255">
            <v>1.01</v>
          </cell>
          <cell r="W255">
            <v>1.01</v>
          </cell>
          <cell r="X255">
            <v>1.01</v>
          </cell>
          <cell r="Y255">
            <v>1.01</v>
          </cell>
          <cell r="Z255">
            <v>1.01</v>
          </cell>
          <cell r="AA255">
            <v>1.01</v>
          </cell>
          <cell r="AB255">
            <v>1.01</v>
          </cell>
          <cell r="AC255">
            <v>1.01</v>
          </cell>
          <cell r="AD255">
            <v>1.01</v>
          </cell>
          <cell r="AE255">
            <v>1.01</v>
          </cell>
          <cell r="AF255">
            <v>1.01</v>
          </cell>
          <cell r="AG255">
            <v>1.01</v>
          </cell>
          <cell r="AH255">
            <v>1.01</v>
          </cell>
          <cell r="AI255">
            <v>1.01</v>
          </cell>
          <cell r="AJ255">
            <v>1.01</v>
          </cell>
          <cell r="AK255">
            <v>1.01</v>
          </cell>
          <cell r="AL255">
            <v>1.01</v>
          </cell>
          <cell r="AM255">
            <v>1.01</v>
          </cell>
        </row>
        <row r="257">
          <cell r="T257">
            <v>1</v>
          </cell>
          <cell r="U257">
            <v>1.01</v>
          </cell>
          <cell r="V257">
            <v>1.01</v>
          </cell>
          <cell r="W257">
            <v>1.01</v>
          </cell>
          <cell r="X257">
            <v>1.01</v>
          </cell>
          <cell r="Y257">
            <v>1.01</v>
          </cell>
          <cell r="Z257">
            <v>1.01</v>
          </cell>
          <cell r="AA257">
            <v>1.01</v>
          </cell>
          <cell r="AB257">
            <v>1.01</v>
          </cell>
          <cell r="AC257">
            <v>1.01</v>
          </cell>
          <cell r="AD257">
            <v>1.01</v>
          </cell>
          <cell r="AE257">
            <v>1.01</v>
          </cell>
          <cell r="AF257">
            <v>1.01</v>
          </cell>
          <cell r="AG257">
            <v>1.01</v>
          </cell>
          <cell r="AH257">
            <v>1.01</v>
          </cell>
          <cell r="AI257">
            <v>1.01</v>
          </cell>
          <cell r="AJ257">
            <v>1.01</v>
          </cell>
          <cell r="AK257">
            <v>1.01</v>
          </cell>
          <cell r="AL257">
            <v>1.01</v>
          </cell>
          <cell r="AM257">
            <v>1.01</v>
          </cell>
        </row>
        <row r="259">
          <cell r="T259">
            <v>1</v>
          </cell>
          <cell r="U259">
            <v>1.01</v>
          </cell>
          <cell r="V259">
            <v>1.01</v>
          </cell>
          <cell r="W259">
            <v>1.01</v>
          </cell>
          <cell r="X259">
            <v>1.01</v>
          </cell>
          <cell r="Y259">
            <v>1.01</v>
          </cell>
          <cell r="Z259">
            <v>1.01</v>
          </cell>
          <cell r="AA259">
            <v>1.01</v>
          </cell>
          <cell r="AB259">
            <v>1.01</v>
          </cell>
          <cell r="AC259">
            <v>1.01</v>
          </cell>
          <cell r="AD259">
            <v>1.01</v>
          </cell>
          <cell r="AE259">
            <v>1.01</v>
          </cell>
          <cell r="AF259">
            <v>1.01</v>
          </cell>
          <cell r="AG259">
            <v>1.01</v>
          </cell>
          <cell r="AH259">
            <v>1.01</v>
          </cell>
          <cell r="AI259">
            <v>1.01</v>
          </cell>
          <cell r="AJ259">
            <v>1.01</v>
          </cell>
          <cell r="AK259">
            <v>1.01</v>
          </cell>
          <cell r="AL259">
            <v>1.01</v>
          </cell>
          <cell r="AM259">
            <v>1.01</v>
          </cell>
        </row>
        <row r="261">
          <cell r="T261">
            <v>1</v>
          </cell>
          <cell r="U261">
            <v>1.01</v>
          </cell>
          <cell r="V261">
            <v>1.01</v>
          </cell>
          <cell r="W261">
            <v>1.01</v>
          </cell>
          <cell r="X261">
            <v>1.01</v>
          </cell>
          <cell r="Y261">
            <v>1.01</v>
          </cell>
          <cell r="Z261">
            <v>1.01</v>
          </cell>
          <cell r="AA261">
            <v>1.01</v>
          </cell>
          <cell r="AB261">
            <v>1.01</v>
          </cell>
          <cell r="AC261">
            <v>1.01</v>
          </cell>
          <cell r="AD261">
            <v>1.01</v>
          </cell>
          <cell r="AE261">
            <v>1.01</v>
          </cell>
          <cell r="AF261">
            <v>1.01</v>
          </cell>
          <cell r="AG261">
            <v>1.01</v>
          </cell>
          <cell r="AH261">
            <v>1.01</v>
          </cell>
          <cell r="AI261">
            <v>1.01</v>
          </cell>
          <cell r="AJ261">
            <v>1.01</v>
          </cell>
          <cell r="AK261">
            <v>1.01</v>
          </cell>
          <cell r="AL261">
            <v>1.01</v>
          </cell>
          <cell r="AM261">
            <v>1.01</v>
          </cell>
        </row>
        <row r="263">
          <cell r="T263">
            <v>1</v>
          </cell>
          <cell r="U263">
            <v>1.01</v>
          </cell>
          <cell r="V263">
            <v>1.01</v>
          </cell>
          <cell r="W263">
            <v>1.01</v>
          </cell>
          <cell r="X263">
            <v>1.01</v>
          </cell>
          <cell r="Y263">
            <v>1.01</v>
          </cell>
          <cell r="Z263">
            <v>1.01</v>
          </cell>
          <cell r="AA263">
            <v>1.01</v>
          </cell>
          <cell r="AB263">
            <v>1.01</v>
          </cell>
          <cell r="AC263">
            <v>1.01</v>
          </cell>
          <cell r="AD263">
            <v>1.01</v>
          </cell>
          <cell r="AE263">
            <v>1.01</v>
          </cell>
          <cell r="AF263">
            <v>1.01</v>
          </cell>
          <cell r="AG263">
            <v>1.01</v>
          </cell>
          <cell r="AH263">
            <v>1.01</v>
          </cell>
          <cell r="AI263">
            <v>1.01</v>
          </cell>
          <cell r="AJ263">
            <v>1.01</v>
          </cell>
          <cell r="AK263">
            <v>1.01</v>
          </cell>
          <cell r="AL263">
            <v>1.01</v>
          </cell>
          <cell r="AM263">
            <v>1.01</v>
          </cell>
        </row>
        <row r="266">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row>
        <row r="267">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row>
        <row r="268">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row>
        <row r="269">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row>
        <row r="270">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row>
        <row r="271">
          <cell r="T271">
            <v>9600</v>
          </cell>
          <cell r="U271">
            <v>9600</v>
          </cell>
          <cell r="V271">
            <v>9600</v>
          </cell>
          <cell r="W271">
            <v>9600</v>
          </cell>
          <cell r="X271">
            <v>9600</v>
          </cell>
          <cell r="Y271">
            <v>9600</v>
          </cell>
          <cell r="Z271">
            <v>9600</v>
          </cell>
          <cell r="AA271">
            <v>9600</v>
          </cell>
          <cell r="AB271">
            <v>9600</v>
          </cell>
          <cell r="AC271">
            <v>9600</v>
          </cell>
          <cell r="AD271">
            <v>9600</v>
          </cell>
          <cell r="AE271">
            <v>9600</v>
          </cell>
          <cell r="AF271">
            <v>9600</v>
          </cell>
          <cell r="AG271">
            <v>9600</v>
          </cell>
          <cell r="AH271">
            <v>9600</v>
          </cell>
          <cell r="AI271">
            <v>9600</v>
          </cell>
          <cell r="AJ271">
            <v>9600</v>
          </cell>
          <cell r="AK271">
            <v>9600</v>
          </cell>
          <cell r="AL271">
            <v>9600</v>
          </cell>
          <cell r="AM271">
            <v>9600</v>
          </cell>
        </row>
        <row r="272">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row>
        <row r="273">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row>
        <row r="274">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row>
        <row r="275">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row>
        <row r="276">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row>
        <row r="277">
          <cell r="T277">
            <v>6000</v>
          </cell>
          <cell r="U277">
            <v>6000</v>
          </cell>
          <cell r="V277">
            <v>6000</v>
          </cell>
          <cell r="W277">
            <v>6000</v>
          </cell>
          <cell r="X277">
            <v>6000</v>
          </cell>
          <cell r="Y277">
            <v>6000</v>
          </cell>
          <cell r="Z277">
            <v>6000</v>
          </cell>
          <cell r="AA277">
            <v>6000</v>
          </cell>
          <cell r="AB277">
            <v>6000</v>
          </cell>
          <cell r="AC277">
            <v>6000</v>
          </cell>
          <cell r="AD277">
            <v>6000</v>
          </cell>
          <cell r="AE277">
            <v>6000</v>
          </cell>
          <cell r="AF277">
            <v>6000</v>
          </cell>
          <cell r="AG277">
            <v>6000</v>
          </cell>
          <cell r="AH277">
            <v>6000</v>
          </cell>
          <cell r="AI277">
            <v>6000</v>
          </cell>
          <cell r="AJ277">
            <v>6000</v>
          </cell>
          <cell r="AK277">
            <v>6000</v>
          </cell>
          <cell r="AL277">
            <v>6000</v>
          </cell>
          <cell r="AM277">
            <v>6000</v>
          </cell>
        </row>
        <row r="278">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row>
        <row r="279">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row>
        <row r="280">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row>
        <row r="285">
          <cell r="S285">
            <v>24265587</v>
          </cell>
          <cell r="T285">
            <v>43665069.000000007</v>
          </cell>
          <cell r="U285">
            <v>42758000.309632421</v>
          </cell>
          <cell r="V285">
            <v>41869774.452400975</v>
          </cell>
          <cell r="W285">
            <v>41000000</v>
          </cell>
          <cell r="X285">
            <v>40166818.16074495</v>
          </cell>
          <cell r="Y285">
            <v>39350567.833130494</v>
          </cell>
          <cell r="Z285">
            <v>38550904.943302728</v>
          </cell>
          <cell r="AA285">
            <v>37767492.409507424</v>
          </cell>
          <cell r="AB285">
            <v>37000000</v>
          </cell>
          <cell r="AC285">
            <v>34987538.157830246</v>
          </cell>
          <cell r="AD285">
            <v>33084535.847179122</v>
          </cell>
          <cell r="AE285">
            <v>31285039.469926547</v>
          </cell>
          <cell r="AF285">
            <v>29583419.249277849</v>
          </cell>
          <cell r="AG285">
            <v>27974351.616843205</v>
          </cell>
          <cell r="AH285">
            <v>26452802.557698969</v>
          </cell>
          <cell r="AI285">
            <v>25014011.861325465</v>
          </cell>
          <cell r="AJ285">
            <v>23653478.229149815</v>
          </cell>
          <cell r="AK285">
            <v>22366945.192102328</v>
          </cell>
          <cell r="AL285">
            <v>21150387.794129133</v>
          </cell>
          <cell r="AM285">
            <v>20000000</v>
          </cell>
        </row>
        <row r="286">
          <cell r="S286">
            <v>1836500.6959868856</v>
          </cell>
          <cell r="T286">
            <v>1729141.1009808364</v>
          </cell>
          <cell r="U286">
            <v>1628057.6172036312</v>
          </cell>
          <cell r="V286">
            <v>1532883.3508331145</v>
          </cell>
          <cell r="W286">
            <v>1443272.8562133324</v>
          </cell>
          <cell r="X286">
            <v>1358900.8820208469</v>
          </cell>
          <cell r="Y286">
            <v>1279461.1907286402</v>
          </cell>
          <cell r="Z286">
            <v>1204665.4470827226</v>
          </cell>
          <cell r="AA286">
            <v>1134242.1715570455</v>
          </cell>
          <cell r="AB286">
            <v>1067935.7549881646</v>
          </cell>
          <cell r="AC286">
            <v>1005505.5308131626</v>
          </cell>
          <cell r="AD286">
            <v>946724.90154341224</v>
          </cell>
          <cell r="AE286">
            <v>891380.51630362123</v>
          </cell>
          <cell r="AF286">
            <v>839271.49645094201</v>
          </cell>
          <cell r="AG286">
            <v>790208.70646344649</v>
          </cell>
          <cell r="AH286">
            <v>744014.06745157251</v>
          </cell>
          <cell r="AI286">
            <v>700519.91080085561</v>
          </cell>
          <cell r="AJ286">
            <v>659568.36959992023</v>
          </cell>
          <cell r="AK286">
            <v>621010.80564484873</v>
          </cell>
          <cell r="AL286">
            <v>584707.26994017872</v>
          </cell>
          <cell r="AM286">
            <v>550525.99473835423</v>
          </cell>
        </row>
        <row r="287">
          <cell r="S287">
            <v>358005</v>
          </cell>
          <cell r="T287">
            <v>351409.11580009595</v>
          </cell>
          <cell r="U287">
            <v>344934.75417216308</v>
          </cell>
          <cell r="V287">
            <v>338579.67618430825</v>
          </cell>
          <cell r="W287">
            <v>332341.6841547201</v>
          </cell>
          <cell r="X287">
            <v>326218.62089167733</v>
          </cell>
          <cell r="Y287">
            <v>320208.3689475595</v>
          </cell>
          <cell r="Z287">
            <v>314308.84988660156</v>
          </cell>
          <cell r="AA287">
            <v>308518.0235661394</v>
          </cell>
          <cell r="AB287">
            <v>302833.88743109792</v>
          </cell>
          <cell r="AC287">
            <v>297254.47582147707</v>
          </cell>
          <cell r="AD287">
            <v>291777.85929259716</v>
          </cell>
          <cell r="AE287">
            <v>286402.14394786768</v>
          </cell>
          <cell r="AF287">
            <v>281125.47078384931</v>
          </cell>
          <cell r="AG287">
            <v>275946.01504738256</v>
          </cell>
          <cell r="AH287">
            <v>270861.98560456047</v>
          </cell>
          <cell r="AI287">
            <v>265871.62432132766</v>
          </cell>
          <cell r="AJ287">
            <v>260973.20545549094</v>
          </cell>
          <cell r="AK287">
            <v>256165.03505993169</v>
          </cell>
          <cell r="AL287">
            <v>251445.45039681336</v>
          </cell>
          <cell r="AM287">
            <v>246812.81936258156</v>
          </cell>
        </row>
        <row r="288">
          <cell r="S288">
            <v>601494</v>
          </cell>
          <cell r="T288">
            <v>583874.69611041597</v>
          </cell>
          <cell r="U288">
            <v>566771.50687792501</v>
          </cell>
          <cell r="V288">
            <v>550169.31397884432</v>
          </cell>
          <cell r="W288">
            <v>534053.44194401568</v>
          </cell>
          <cell r="X288">
            <v>518409.64518645877</v>
          </cell>
          <cell r="Y288">
            <v>503224.09540901857</v>
          </cell>
          <cell r="Z288">
            <v>488483.36938087444</v>
          </cell>
          <cell r="AA288">
            <v>474174.43707210739</v>
          </cell>
          <cell r="AB288">
            <v>460284.65013583557</v>
          </cell>
          <cell r="AC288">
            <v>446801.73072773818</v>
          </cell>
          <cell r="AD288">
            <v>433713.76065308391</v>
          </cell>
          <cell r="AE288">
            <v>421009.17083167093</v>
          </cell>
          <cell r="AF288">
            <v>408676.73107136576</v>
          </cell>
          <cell r="AG288">
            <v>396705.54014120158</v>
          </cell>
          <cell r="AH288">
            <v>385085.0161352607</v>
          </cell>
          <cell r="AI288">
            <v>373804.88711882412</v>
          </cell>
          <cell r="AJ288">
            <v>362855.18204851885</v>
          </cell>
          <cell r="AK288">
            <v>352226.22195843788</v>
          </cell>
          <cell r="AL288">
            <v>341908.61140444101</v>
          </cell>
          <cell r="AM288">
            <v>331893.23015907459</v>
          </cell>
        </row>
        <row r="289">
          <cell r="S289">
            <v>449188.76824272773</v>
          </cell>
          <cell r="T289">
            <v>445028.20180301479</v>
          </cell>
          <cell r="U289">
            <v>440906.1721975308</v>
          </cell>
          <cell r="V289">
            <v>436822.32248266868</v>
          </cell>
          <cell r="W289">
            <v>432776.29902097612</v>
          </cell>
          <cell r="X289">
            <v>428767.75145053276</v>
          </cell>
          <cell r="Y289">
            <v>424796.33265461068</v>
          </cell>
          <cell r="Z289">
            <v>420861.69873161631</v>
          </cell>
          <cell r="AA289">
            <v>416963.50896531047</v>
          </cell>
          <cell r="AB289">
            <v>413101.42579530436</v>
          </cell>
          <cell r="AC289">
            <v>409275.11478782888</v>
          </cell>
          <cell r="AD289">
            <v>405484.24460677453</v>
          </cell>
          <cell r="AE289">
            <v>401728.48698499968</v>
          </cell>
          <cell r="AF289">
            <v>398007.51669590455</v>
          </cell>
          <cell r="AG289">
            <v>394321.01152526849</v>
          </cell>
          <cell r="AH289">
            <v>390668.65224334819</v>
          </cell>
          <cell r="AI289">
            <v>387050.12257723411</v>
          </cell>
          <cell r="AJ289">
            <v>383465.10918346327</v>
          </cell>
          <cell r="AK289">
            <v>379913.30162088538</v>
          </cell>
          <cell r="AL289">
            <v>376394.39232378057</v>
          </cell>
          <cell r="AM289">
            <v>372908.0765752258</v>
          </cell>
        </row>
        <row r="290">
          <cell r="S290">
            <v>3336049</v>
          </cell>
          <cell r="T290">
            <v>3492261.298519006</v>
          </cell>
          <cell r="U290">
            <v>3517770.2106541283</v>
          </cell>
          <cell r="V290">
            <v>3543465.4503697767</v>
          </cell>
          <cell r="W290">
            <v>3569348.3786791954</v>
          </cell>
          <cell r="X290">
            <v>3595420.3665370289</v>
          </cell>
          <cell r="Y290">
            <v>3621682.7949119383</v>
          </cell>
          <cell r="Z290">
            <v>3648137.0548597467</v>
          </cell>
          <cell r="AA290">
            <v>3674784.5475971219</v>
          </cell>
          <cell r="AB290">
            <v>3701626.6845757933</v>
          </cell>
          <cell r="AC290">
            <v>3728664.8875573147</v>
          </cell>
          <cell r="AD290">
            <v>3755900.5886883703</v>
          </cell>
          <cell r="AE290">
            <v>3783335.2305766325</v>
          </cell>
          <cell r="AF290">
            <v>3810970.2663671733</v>
          </cell>
          <cell r="AG290">
            <v>3838807.1598194335</v>
          </cell>
          <cell r="AH290">
            <v>3866847.3853847543</v>
          </cell>
          <cell r="AI290">
            <v>3895092.428284476</v>
          </cell>
          <cell r="AJ290">
            <v>3923543.7845886066</v>
          </cell>
          <cell r="AK290">
            <v>3952202.9612950636</v>
          </cell>
          <cell r="AL290">
            <v>3981071.4764094972</v>
          </cell>
          <cell r="AM290">
            <v>3858754.3884029891</v>
          </cell>
        </row>
        <row r="291">
          <cell r="S291">
            <v>2097278.8154688962</v>
          </cell>
          <cell r="T291">
            <v>2130689.8307101685</v>
          </cell>
          <cell r="U291">
            <v>2164633.1051490344</v>
          </cell>
          <cell r="V291">
            <v>2199117.1180206025</v>
          </cell>
          <cell r="W291">
            <v>2234150.4836397092</v>
          </cell>
          <cell r="X291">
            <v>2269741.9535528277</v>
          </cell>
          <cell r="Y291">
            <v>2305900.418724257</v>
          </cell>
          <cell r="Z291">
            <v>2342634.9117571386</v>
          </cell>
          <cell r="AA291">
            <v>2379954.6091498551</v>
          </cell>
          <cell r="AB291">
            <v>2417868.8335883752</v>
          </cell>
          <cell r="AC291">
            <v>2456387.0562751177</v>
          </cell>
          <cell r="AD291">
            <v>2495518.8992949133</v>
          </cell>
          <cell r="AE291">
            <v>2535274.1380186612</v>
          </cell>
          <cell r="AF291">
            <v>2575662.7035452751</v>
          </cell>
          <cell r="AG291">
            <v>2616694.6851825318</v>
          </cell>
          <cell r="AH291">
            <v>2658380.3329674415</v>
          </cell>
          <cell r="AI291">
            <v>2700730.0602267692</v>
          </cell>
          <cell r="AJ291">
            <v>2743754.4461783455</v>
          </cell>
          <cell r="AK291">
            <v>2787464.2385738203</v>
          </cell>
          <cell r="AL291">
            <v>2831870.356383516</v>
          </cell>
          <cell r="AM291">
            <v>2876983.8925240468</v>
          </cell>
        </row>
        <row r="292">
          <cell r="S292">
            <v>3262859.0157342916</v>
          </cell>
          <cell r="T292">
            <v>3236754.953662267</v>
          </cell>
          <cell r="U292">
            <v>3210859.7336068219</v>
          </cell>
          <cell r="V292">
            <v>3185171.6847556597</v>
          </cell>
          <cell r="W292">
            <v>3159689.1496635927</v>
          </cell>
          <cell r="X292">
            <v>3134410.484145598</v>
          </cell>
          <cell r="Y292">
            <v>3109334.0571707329</v>
          </cell>
          <cell r="Z292">
            <v>3084458.250756897</v>
          </cell>
          <cell r="AA292">
            <v>3059781.4598664371</v>
          </cell>
          <cell r="AB292">
            <v>3035302.0923025864</v>
          </cell>
          <cell r="AC292">
            <v>3011018.5686067329</v>
          </cell>
          <cell r="AD292">
            <v>2986929.3219565093</v>
          </cell>
          <cell r="AE292">
            <v>2963032.7980646989</v>
          </cell>
          <cell r="AF292">
            <v>2939327.4550789497</v>
          </cell>
          <cell r="AG292">
            <v>2915811.7634822903</v>
          </cell>
          <cell r="AH292">
            <v>2892484.2059944435</v>
          </cell>
          <cell r="AI292">
            <v>2869343.277473927</v>
          </cell>
          <cell r="AJ292">
            <v>2846387.4848209401</v>
          </cell>
          <cell r="AK292">
            <v>2823615.3468810241</v>
          </cell>
          <cell r="AL292">
            <v>2801025.3943494968</v>
          </cell>
          <cell r="AM292">
            <v>2778616.1696766503</v>
          </cell>
        </row>
        <row r="293">
          <cell r="S293">
            <v>2196950</v>
          </cell>
          <cell r="T293">
            <v>2253602.5199270383</v>
          </cell>
          <cell r="U293">
            <v>2311715.9324615933</v>
          </cell>
          <cell r="V293">
            <v>2371327.9094885774</v>
          </cell>
          <cell r="W293">
            <v>2432477.0943338601</v>
          </cell>
          <cell r="X293">
            <v>2495203.1268147146</v>
          </cell>
          <cell r="Y293">
            <v>2559546.6689362372</v>
          </cell>
          <cell r="Z293">
            <v>2625549.4312503976</v>
          </cell>
          <cell r="AA293">
            <v>2693254.1998948082</v>
          </cell>
          <cell r="AB293">
            <v>2762704.8643287374</v>
          </cell>
          <cell r="AC293">
            <v>2833946.4457843509</v>
          </cell>
          <cell r="AD293">
            <v>2907025.1264516204</v>
          </cell>
          <cell r="AE293">
            <v>2981988.2794158217</v>
          </cell>
          <cell r="AF293">
            <v>3058884.4993670266</v>
          </cell>
          <cell r="AG293">
            <v>3137763.6341014993</v>
          </cell>
          <cell r="AH293">
            <v>3218676.8168354132</v>
          </cell>
          <cell r="AI293">
            <v>3301676.4993518405</v>
          </cell>
          <cell r="AJ293">
            <v>3386816.4860024992</v>
          </cell>
          <cell r="AK293">
            <v>3474151.9685862991</v>
          </cell>
          <cell r="AL293">
            <v>3563739.5621272968</v>
          </cell>
          <cell r="AM293">
            <v>3655637.3415752524</v>
          </cell>
        </row>
        <row r="294">
          <cell r="S294">
            <v>1734643.6670402288</v>
          </cell>
          <cell r="T294">
            <v>1676149.1480067989</v>
          </cell>
          <cell r="U294">
            <v>1619627.1428803841</v>
          </cell>
          <cell r="V294">
            <v>1565011.1358373195</v>
          </cell>
          <cell r="W294">
            <v>1512236.8540570356</v>
          </cell>
          <cell r="X294">
            <v>1461242.1920849744</v>
          </cell>
          <cell r="Y294">
            <v>1411967.13874609</v>
          </cell>
          <cell r="Z294">
            <v>1364353.706522926</v>
          </cell>
          <cell r="AA294">
            <v>1318345.8633151571</v>
          </cell>
          <cell r="AB294">
            <v>1273889.4665002928</v>
          </cell>
          <cell r="AC294">
            <v>1230932.1992179402</v>
          </cell>
          <cell r="AD294">
            <v>1189423.5088026507</v>
          </cell>
          <cell r="AE294">
            <v>1149314.5472928907</v>
          </cell>
          <cell r="AF294">
            <v>1110558.1139461319</v>
          </cell>
          <cell r="AG294">
            <v>1073108.5996924096</v>
          </cell>
          <cell r="AH294">
            <v>1036921.9334609817</v>
          </cell>
          <cell r="AI294">
            <v>1001955.5303169246</v>
          </cell>
          <cell r="AJ294">
            <v>968168.24134663341</v>
          </cell>
          <cell r="AK294">
            <v>935520.30523325084</v>
          </cell>
          <cell r="AL294">
            <v>903973.30146503693</v>
          </cell>
          <cell r="AM294">
            <v>873490.10512161592</v>
          </cell>
        </row>
        <row r="295">
          <cell r="S295">
            <v>120836.19319999998</v>
          </cell>
          <cell r="T295">
            <v>129171.70779171333</v>
          </cell>
          <cell r="U295">
            <v>138082.22232068609</v>
          </cell>
          <cell r="V295">
            <v>147607.40139600873</v>
          </cell>
          <cell r="W295">
            <v>157789.64576831256</v>
          </cell>
          <cell r="X295">
            <v>168674.28107411141</v>
          </cell>
          <cell r="Y295">
            <v>180309.75960009341</v>
          </cell>
          <cell r="Z295">
            <v>192747.87596550456</v>
          </cell>
          <cell r="AA295">
            <v>206043.99768272045</v>
          </cell>
          <cell r="AB295">
            <v>220257.31162233293</v>
          </cell>
          <cell r="AC295">
            <v>235451.08747987548</v>
          </cell>
          <cell r="AD295">
            <v>251692.95941699372</v>
          </cell>
          <cell r="AE295">
            <v>269055.22713076894</v>
          </cell>
          <cell r="AF295">
            <v>287615.17769138684</v>
          </cell>
          <cell r="AG295">
            <v>307455.42958079162</v>
          </cell>
          <cell r="AH295">
            <v>328664.30046379281</v>
          </cell>
          <cell r="AI295">
            <v>351336.20032873494</v>
          </cell>
          <cell r="AJ295">
            <v>375572.05174777232</v>
          </cell>
          <cell r="AK295">
            <v>401479.73912751075</v>
          </cell>
          <cell r="AL295">
            <v>429174.58894982899</v>
          </cell>
          <cell r="AM295">
            <v>458779.88314064121</v>
          </cell>
        </row>
        <row r="296">
          <cell r="S296">
            <v>1339644</v>
          </cell>
          <cell r="T296">
            <v>1339750.8789767523</v>
          </cell>
          <cell r="U296">
            <v>1339857.7664804831</v>
          </cell>
          <cell r="V296">
            <v>1339964.6625118728</v>
          </cell>
          <cell r="W296">
            <v>1340071.5670716017</v>
          </cell>
          <cell r="X296">
            <v>1340178.4801603502</v>
          </cell>
          <cell r="Y296">
            <v>1340285.4017787988</v>
          </cell>
          <cell r="Z296">
            <v>1340392.331927628</v>
          </cell>
          <cell r="AA296">
            <v>1340499.2706075185</v>
          </cell>
          <cell r="AB296">
            <v>1340606.2178191505</v>
          </cell>
          <cell r="AC296">
            <v>1340713.1735632052</v>
          </cell>
          <cell r="AD296">
            <v>1340820.137840363</v>
          </cell>
          <cell r="AE296">
            <v>1340927.1106513047</v>
          </cell>
          <cell r="AF296">
            <v>1341034.0919967112</v>
          </cell>
          <cell r="AG296">
            <v>1341141.0818772635</v>
          </cell>
          <cell r="AH296">
            <v>1341248.0802936424</v>
          </cell>
          <cell r="AI296">
            <v>1341355.0872465288</v>
          </cell>
          <cell r="AJ296">
            <v>1341462.1027366042</v>
          </cell>
          <cell r="AK296">
            <v>1341569.1267645492</v>
          </cell>
          <cell r="AL296">
            <v>1341676.1593310453</v>
          </cell>
          <cell r="AM296">
            <v>1341783.200436773</v>
          </cell>
        </row>
        <row r="297">
          <cell r="S297">
            <v>137340</v>
          </cell>
          <cell r="T297">
            <v>149056.67812470932</v>
          </cell>
          <cell r="U297">
            <v>161772.92335498176</v>
          </cell>
          <cell r="V297">
            <v>175574.01023603309</v>
          </cell>
          <cell r="W297">
            <v>190552.48821040339</v>
          </cell>
          <cell r="X297">
            <v>206808.80225018613</v>
          </cell>
          <cell r="Y297">
            <v>224451.96643630881</v>
          </cell>
          <cell r="Z297">
            <v>243600.29500185626</v>
          </cell>
          <cell r="AA297">
            <v>264382.19574177894</v>
          </cell>
          <cell r="AB297">
            <v>286937.03110955463</v>
          </cell>
          <cell r="AC297">
            <v>311416.05277527729</v>
          </cell>
          <cell r="AD297">
            <v>337983.41591227608</v>
          </cell>
          <cell r="AE297">
            <v>366817.28001402278</v>
          </cell>
          <cell r="AF297">
            <v>398111.00362335489</v>
          </cell>
          <cell r="AG297">
            <v>432074.44098581176</v>
          </cell>
          <cell r="AH297">
            <v>468935.34932238131</v>
          </cell>
          <cell r="AI297">
            <v>508940.91615876154</v>
          </cell>
          <cell r="AJ297">
            <v>552359.4169533361</v>
          </cell>
          <cell r="AK297">
            <v>599482.01413983922</v>
          </cell>
          <cell r="AL297">
            <v>650624.70964900567</v>
          </cell>
          <cell r="AM297">
            <v>706130.46400272509</v>
          </cell>
        </row>
        <row r="298">
          <cell r="S298">
            <v>628425</v>
          </cell>
          <cell r="T298">
            <v>651338.81704090966</v>
          </cell>
          <cell r="U298">
            <v>675088.12441301916</v>
          </cell>
          <cell r="V298">
            <v>699703.3860103311</v>
          </cell>
          <cell r="W298">
            <v>725216.17651030433</v>
          </cell>
          <cell r="X298">
            <v>751659.22187556687</v>
          </cell>
          <cell r="Y298">
            <v>779066.44133241416</v>
          </cell>
          <cell r="Z298">
            <v>807472.99087993929</v>
          </cell>
          <cell r="AA298">
            <v>836915.30838560662</v>
          </cell>
          <cell r="AB298">
            <v>867431.16032511287</v>
          </cell>
          <cell r="AC298">
            <v>899059.69022649108</v>
          </cell>
          <cell r="AD298">
            <v>931841.46888059727</v>
          </cell>
          <cell r="AE298">
            <v>965818.5463823874</v>
          </cell>
          <cell r="AF298">
            <v>1001034.5060697381</v>
          </cell>
          <cell r="AG298">
            <v>1037534.5204290003</v>
          </cell>
          <cell r="AH298">
            <v>1075365.4090389984</v>
          </cell>
          <cell r="AI298">
            <v>1114575.6986278</v>
          </cell>
          <cell r="AJ298">
            <v>1155215.6853192928</v>
          </cell>
          <cell r="AK298">
            <v>1197337.4991494163</v>
          </cell>
          <cell r="AL298">
            <v>1240995.1709348005</v>
          </cell>
          <cell r="AM298">
            <v>1286244.7015795931</v>
          </cell>
        </row>
        <row r="299">
          <cell r="S299">
            <v>1018114.692741238</v>
          </cell>
          <cell r="T299">
            <v>1038641.2470840077</v>
          </cell>
          <cell r="U299">
            <v>1059581.6442248342</v>
          </cell>
          <cell r="V299">
            <v>1080944.2277882069</v>
          </cell>
          <cell r="W299">
            <v>1102737.5096172483</v>
          </cell>
          <cell r="X299">
            <v>1124970.1731652264</v>
          </cell>
          <cell r="Y299">
            <v>1147651.0769554439</v>
          </cell>
          <cell r="Z299">
            <v>1170789.258110886</v>
          </cell>
          <cell r="AA299">
            <v>1194393.9359550276</v>
          </cell>
          <cell r="AB299">
            <v>1218474.5156852393</v>
          </cell>
          <cell r="AC299">
            <v>1243040.5921202542</v>
          </cell>
          <cell r="AD299">
            <v>1268101.9535231879</v>
          </cell>
          <cell r="AE299">
            <v>1293668.5855016361</v>
          </cell>
          <cell r="AF299">
            <v>1319750.6749864034</v>
          </cell>
          <cell r="AG299">
            <v>1346358.6142904486</v>
          </cell>
          <cell r="AH299">
            <v>1373503.0052496633</v>
          </cell>
          <cell r="AI299">
            <v>1401194.6634471354</v>
          </cell>
          <cell r="AJ299">
            <v>1429444.6225225776</v>
          </cell>
          <cell r="AK299">
            <v>1458264.1385686416</v>
          </cell>
          <cell r="AL299">
            <v>1487664.6946158661</v>
          </cell>
          <cell r="AM299">
            <v>1517658.0052080483</v>
          </cell>
        </row>
        <row r="303">
          <cell r="S303">
            <v>0.71500387474696281</v>
          </cell>
          <cell r="T303">
            <v>0.90801695669338878</v>
          </cell>
          <cell r="U303">
            <v>0.68207213042148751</v>
          </cell>
          <cell r="V303">
            <v>0.58303580108918385</v>
          </cell>
          <cell r="W303">
            <v>0.54330984490027845</v>
          </cell>
          <cell r="X303">
            <v>0.5269989795955573</v>
          </cell>
          <cell r="Y303">
            <v>0.51117778759509513</v>
          </cell>
          <cell r="Z303">
            <v>0.4958315682720138</v>
          </cell>
          <cell r="AA303">
            <v>0.480946062331296</v>
          </cell>
          <cell r="AB303">
            <v>0.46650743856043186</v>
          </cell>
          <cell r="AC303">
            <v>0.43676603712991058</v>
          </cell>
          <cell r="AD303">
            <v>0.40892074899992098</v>
          </cell>
          <cell r="AE303">
            <v>0.3828506906385673</v>
          </cell>
          <cell r="AF303">
            <v>0.35844268524133088</v>
          </cell>
          <cell r="AG303">
            <v>0.33559077140155746</v>
          </cell>
          <cell r="AH303">
            <v>0.31419574310483483</v>
          </cell>
          <cell r="AI303">
            <v>0.29416471905026059</v>
          </cell>
          <cell r="AJ303">
            <v>0.27541073942891109</v>
          </cell>
          <cell r="AK303">
            <v>0.25785238840902514</v>
          </cell>
          <cell r="AL303">
            <v>0.24141344068901349</v>
          </cell>
          <cell r="AM303">
            <v>0.22602253058388935</v>
          </cell>
        </row>
        <row r="304">
          <cell r="S304">
            <v>0.35686990255539069</v>
          </cell>
          <cell r="T304">
            <v>0.27075343655481238</v>
          </cell>
          <cell r="U304">
            <v>0.22269867831420212</v>
          </cell>
          <cell r="V304">
            <v>0.20760394523195869</v>
          </cell>
          <cell r="W304">
            <v>0.19353234784386922</v>
          </cell>
          <cell r="X304">
            <v>0.18041453701716351</v>
          </cell>
          <cell r="Y304">
            <v>0.16818586417076101</v>
          </cell>
          <cell r="Z304">
            <v>0.15678606266730419</v>
          </cell>
          <cell r="AA304">
            <v>0.14615895080074978</v>
          </cell>
          <cell r="AB304">
            <v>0.1362521549157498</v>
          </cell>
          <cell r="AC304">
            <v>0.12701685129427087</v>
          </cell>
          <cell r="AD304">
            <v>0.11840752553738892</v>
          </cell>
          <cell r="AE304">
            <v>0.11038174825642055</v>
          </cell>
          <cell r="AF304">
            <v>0.10289996596792729</v>
          </cell>
          <cell r="AG304">
            <v>9.5925306162060187E-2</v>
          </cell>
          <cell r="AH304">
            <v>8.9423395583561535E-2</v>
          </cell>
          <cell r="AI304">
            <v>8.3362190829857144E-2</v>
          </cell>
          <cell r="AJ304">
            <v>7.7711820431374701E-2</v>
          </cell>
          <cell r="AK304">
            <v>7.2444437635811765E-2</v>
          </cell>
          <cell r="AL304">
            <v>6.7534083170829429E-2</v>
          </cell>
          <cell r="AM304">
            <v>6.2956557308823977E-2</v>
          </cell>
        </row>
        <row r="305">
          <cell r="S305">
            <v>0.11315593175338672</v>
          </cell>
          <cell r="T305">
            <v>8.8783170492639313E-2</v>
          </cell>
          <cell r="U305">
            <v>6.7506730749292879E-2</v>
          </cell>
          <cell r="V305">
            <v>6.560691755138702E-2</v>
          </cell>
          <cell r="W305">
            <v>6.3760569987898322E-2</v>
          </cell>
          <cell r="X305">
            <v>6.1966183398228097E-2</v>
          </cell>
          <cell r="Y305">
            <v>6.022229546680076E-2</v>
          </cell>
          <cell r="Z305">
            <v>5.8527485031365609E-2</v>
          </cell>
          <cell r="AA305">
            <v>5.6880370924836436E-2</v>
          </cell>
          <cell r="AB305">
            <v>5.5279610849724728E-2</v>
          </cell>
          <cell r="AC305">
            <v>5.3723900284248921E-2</v>
          </cell>
          <cell r="AD305">
            <v>5.2211971419228849E-2</v>
          </cell>
          <cell r="AE305">
            <v>5.074259212489865E-2</v>
          </cell>
          <cell r="AF305">
            <v>4.9314564946796195E-2</v>
          </cell>
          <cell r="AG305">
            <v>4.7926726129910668E-2</v>
          </cell>
          <cell r="AH305">
            <v>4.6577944670293366E-2</v>
          </cell>
          <cell r="AI305">
            <v>4.526712139335845E-2</v>
          </cell>
          <cell r="AJ305">
            <v>4.399318805812269E-2</v>
          </cell>
          <cell r="AK305">
            <v>4.2755106486654343E-2</v>
          </cell>
          <cell r="AL305">
            <v>4.1551867718021385E-2</v>
          </cell>
          <cell r="AM305">
            <v>4.038249118604996E-2</v>
          </cell>
        </row>
        <row r="306">
          <cell r="S306">
            <v>0.19446881840019914</v>
          </cell>
          <cell r="T306">
            <v>0.16640556555418418</v>
          </cell>
          <cell r="U306">
            <v>0.1</v>
          </cell>
          <cell r="V306">
            <v>0.1</v>
          </cell>
          <cell r="W306">
            <v>0.1</v>
          </cell>
          <cell r="X306">
            <v>0.1</v>
          </cell>
          <cell r="Y306">
            <v>0.1</v>
          </cell>
          <cell r="Z306">
            <v>0.1</v>
          </cell>
          <cell r="AA306">
            <v>0.1</v>
          </cell>
          <cell r="AB306">
            <v>0.1</v>
          </cell>
          <cell r="AC306">
            <v>0.1</v>
          </cell>
          <cell r="AD306">
            <v>0.1</v>
          </cell>
          <cell r="AE306">
            <v>0.1</v>
          </cell>
          <cell r="AF306">
            <v>0.1</v>
          </cell>
          <cell r="AG306">
            <v>0.1</v>
          </cell>
          <cell r="AH306">
            <v>0.1</v>
          </cell>
          <cell r="AI306">
            <v>0.1</v>
          </cell>
          <cell r="AJ306">
            <v>0.1</v>
          </cell>
          <cell r="AK306">
            <v>0.1</v>
          </cell>
          <cell r="AL306">
            <v>0.1</v>
          </cell>
          <cell r="AM306">
            <v>0.1</v>
          </cell>
        </row>
        <row r="307">
          <cell r="S307">
            <v>0.14042151524065691</v>
          </cell>
          <cell r="T307">
            <v>0.12946011333675089</v>
          </cell>
          <cell r="U307">
            <v>0.1</v>
          </cell>
          <cell r="V307">
            <v>0.1</v>
          </cell>
          <cell r="W307">
            <v>0.1</v>
          </cell>
          <cell r="X307">
            <v>0.1</v>
          </cell>
          <cell r="Y307">
            <v>0.1</v>
          </cell>
          <cell r="Z307">
            <v>0.1</v>
          </cell>
          <cell r="AA307">
            <v>0.1</v>
          </cell>
          <cell r="AB307">
            <v>0.1</v>
          </cell>
          <cell r="AC307">
            <v>0.1</v>
          </cell>
          <cell r="AD307">
            <v>0.1</v>
          </cell>
          <cell r="AE307">
            <v>0.1</v>
          </cell>
          <cell r="AF307">
            <v>0.1</v>
          </cell>
          <cell r="AG307">
            <v>0.1</v>
          </cell>
          <cell r="AH307">
            <v>0.1</v>
          </cell>
          <cell r="AI307">
            <v>0.1</v>
          </cell>
          <cell r="AJ307">
            <v>0.1</v>
          </cell>
          <cell r="AK307">
            <v>0.1</v>
          </cell>
          <cell r="AL307">
            <v>0.1</v>
          </cell>
          <cell r="AM307">
            <v>0.1</v>
          </cell>
        </row>
        <row r="308">
          <cell r="S308">
            <v>0.28575458102149764</v>
          </cell>
          <cell r="T308">
            <v>0.22967039953010571</v>
          </cell>
          <cell r="U308">
            <v>0.2</v>
          </cell>
          <cell r="V308">
            <v>0.2</v>
          </cell>
          <cell r="W308">
            <v>0.2</v>
          </cell>
          <cell r="X308">
            <v>0.2</v>
          </cell>
          <cell r="Y308">
            <v>0.2</v>
          </cell>
          <cell r="Z308">
            <v>0.2</v>
          </cell>
          <cell r="AA308">
            <v>0.2</v>
          </cell>
          <cell r="AB308">
            <v>0.2</v>
          </cell>
          <cell r="AC308">
            <v>0.2</v>
          </cell>
          <cell r="AD308">
            <v>0.2</v>
          </cell>
          <cell r="AE308">
            <v>0.2</v>
          </cell>
          <cell r="AF308">
            <v>0.2</v>
          </cell>
          <cell r="AG308">
            <v>0.2</v>
          </cell>
          <cell r="AH308">
            <v>0.2</v>
          </cell>
          <cell r="AI308">
            <v>0.2</v>
          </cell>
          <cell r="AJ308">
            <v>0.2</v>
          </cell>
          <cell r="AK308">
            <v>0.2</v>
          </cell>
          <cell r="AL308">
            <v>0.2</v>
          </cell>
          <cell r="AM308">
            <v>0.2</v>
          </cell>
        </row>
        <row r="309">
          <cell r="S309">
            <v>0.81445348794458261</v>
          </cell>
          <cell r="T309">
            <v>0.33141287529847341</v>
          </cell>
          <cell r="U309">
            <v>0.2</v>
          </cell>
          <cell r="V309">
            <v>0.2</v>
          </cell>
          <cell r="W309">
            <v>0.2</v>
          </cell>
          <cell r="X309">
            <v>0.2</v>
          </cell>
          <cell r="Y309">
            <v>0.2</v>
          </cell>
          <cell r="Z309">
            <v>0.2</v>
          </cell>
          <cell r="AA309">
            <v>0.2</v>
          </cell>
          <cell r="AB309">
            <v>0.2</v>
          </cell>
          <cell r="AC309">
            <v>0.2</v>
          </cell>
          <cell r="AD309">
            <v>0.2</v>
          </cell>
          <cell r="AE309">
            <v>0.2</v>
          </cell>
          <cell r="AF309">
            <v>0.2</v>
          </cell>
          <cell r="AG309">
            <v>0.2</v>
          </cell>
          <cell r="AH309">
            <v>0.2</v>
          </cell>
          <cell r="AI309">
            <v>0.2</v>
          </cell>
          <cell r="AJ309">
            <v>0.2</v>
          </cell>
          <cell r="AK309">
            <v>0.2</v>
          </cell>
          <cell r="AL309">
            <v>0.2</v>
          </cell>
          <cell r="AM309">
            <v>0.2</v>
          </cell>
        </row>
        <row r="310">
          <cell r="S310">
            <v>0.75259637726343209</v>
          </cell>
          <cell r="T310">
            <v>0.5232370657809492</v>
          </cell>
          <cell r="U310">
            <v>0.15</v>
          </cell>
          <cell r="V310">
            <v>0.15</v>
          </cell>
          <cell r="W310">
            <v>0.15</v>
          </cell>
          <cell r="X310">
            <v>0.15</v>
          </cell>
          <cell r="Y310">
            <v>0.15</v>
          </cell>
          <cell r="Z310">
            <v>0.15</v>
          </cell>
          <cell r="AA310">
            <v>0.15</v>
          </cell>
          <cell r="AB310">
            <v>0.15</v>
          </cell>
          <cell r="AC310">
            <v>0.15</v>
          </cell>
          <cell r="AD310">
            <v>0.15</v>
          </cell>
          <cell r="AE310">
            <v>0.15</v>
          </cell>
          <cell r="AF310">
            <v>0.15</v>
          </cell>
          <cell r="AG310">
            <v>0.15</v>
          </cell>
          <cell r="AH310">
            <v>0.15</v>
          </cell>
          <cell r="AI310">
            <v>0.15</v>
          </cell>
          <cell r="AJ310">
            <v>0.15</v>
          </cell>
          <cell r="AK310">
            <v>0.15</v>
          </cell>
          <cell r="AL310">
            <v>0.15</v>
          </cell>
          <cell r="AM310">
            <v>0.15</v>
          </cell>
        </row>
        <row r="311">
          <cell r="S311">
            <v>0.32419697812616671</v>
          </cell>
          <cell r="T311">
            <v>0.29118343139276359</v>
          </cell>
          <cell r="U311">
            <v>0.2</v>
          </cell>
          <cell r="V311">
            <v>0.2</v>
          </cell>
          <cell r="W311">
            <v>0.2</v>
          </cell>
          <cell r="X311">
            <v>0.2</v>
          </cell>
          <cell r="Y311">
            <v>0.2</v>
          </cell>
          <cell r="Z311">
            <v>0.2</v>
          </cell>
          <cell r="AA311">
            <v>0.2</v>
          </cell>
          <cell r="AB311">
            <v>0.2</v>
          </cell>
          <cell r="AC311">
            <v>0.2</v>
          </cell>
          <cell r="AD311">
            <v>0.2</v>
          </cell>
          <cell r="AE311">
            <v>0.2</v>
          </cell>
          <cell r="AF311">
            <v>0.2</v>
          </cell>
          <cell r="AG311">
            <v>0.2</v>
          </cell>
          <cell r="AH311">
            <v>0.2</v>
          </cell>
          <cell r="AI311">
            <v>0.2</v>
          </cell>
          <cell r="AJ311">
            <v>0.2</v>
          </cell>
          <cell r="AK311">
            <v>0.2</v>
          </cell>
          <cell r="AL311">
            <v>0.2</v>
          </cell>
          <cell r="AM311">
            <v>0.2</v>
          </cell>
        </row>
        <row r="312">
          <cell r="S312">
            <v>0.45846502053346921</v>
          </cell>
          <cell r="T312">
            <v>0.37048724861589111</v>
          </cell>
          <cell r="U312">
            <v>0.15</v>
          </cell>
          <cell r="V312">
            <v>0.15</v>
          </cell>
          <cell r="W312">
            <v>0.15</v>
          </cell>
          <cell r="X312">
            <v>0.15</v>
          </cell>
          <cell r="Y312">
            <v>0.15</v>
          </cell>
          <cell r="Z312">
            <v>0.15</v>
          </cell>
          <cell r="AA312">
            <v>0.15</v>
          </cell>
          <cell r="AB312">
            <v>0.15</v>
          </cell>
          <cell r="AC312">
            <v>0.15</v>
          </cell>
          <cell r="AD312">
            <v>0.15</v>
          </cell>
          <cell r="AE312">
            <v>0.15</v>
          </cell>
          <cell r="AF312">
            <v>0.15</v>
          </cell>
          <cell r="AG312">
            <v>0.15</v>
          </cell>
          <cell r="AH312">
            <v>0.15</v>
          </cell>
          <cell r="AI312">
            <v>0.15</v>
          </cell>
          <cell r="AJ312">
            <v>0.15</v>
          </cell>
          <cell r="AK312">
            <v>0.15</v>
          </cell>
          <cell r="AL312">
            <v>0.15</v>
          </cell>
          <cell r="AM312">
            <v>0.15</v>
          </cell>
        </row>
        <row r="313">
          <cell r="S313">
            <v>0.16536366811270917</v>
          </cell>
          <cell r="T313">
            <v>0.16174364252299384</v>
          </cell>
          <cell r="U313">
            <v>0.04</v>
          </cell>
          <cell r="V313">
            <v>0.04</v>
          </cell>
          <cell r="W313">
            <v>0.04</v>
          </cell>
          <cell r="X313">
            <v>0.04</v>
          </cell>
          <cell r="Y313">
            <v>0.04</v>
          </cell>
          <cell r="Z313">
            <v>0.04</v>
          </cell>
          <cell r="AA313">
            <v>0.04</v>
          </cell>
          <cell r="AB313">
            <v>0.04</v>
          </cell>
          <cell r="AC313">
            <v>0.04</v>
          </cell>
          <cell r="AD313">
            <v>0.04</v>
          </cell>
          <cell r="AE313">
            <v>0.04</v>
          </cell>
          <cell r="AF313">
            <v>0.04</v>
          </cell>
          <cell r="AG313">
            <v>0.04</v>
          </cell>
          <cell r="AH313">
            <v>0.04</v>
          </cell>
          <cell r="AI313">
            <v>0.04</v>
          </cell>
          <cell r="AJ313">
            <v>0.04</v>
          </cell>
          <cell r="AK313">
            <v>0.04</v>
          </cell>
          <cell r="AL313">
            <v>0.04</v>
          </cell>
          <cell r="AM313">
            <v>0.04</v>
          </cell>
        </row>
        <row r="314">
          <cell r="S314">
            <v>0.80860487645881807</v>
          </cell>
          <cell r="T314">
            <v>0.63176426047520906</v>
          </cell>
          <cell r="U314">
            <v>0.15</v>
          </cell>
          <cell r="V314">
            <v>0.15</v>
          </cell>
          <cell r="W314">
            <v>0.15</v>
          </cell>
          <cell r="X314">
            <v>0.15</v>
          </cell>
          <cell r="Y314">
            <v>0.15</v>
          </cell>
          <cell r="Z314">
            <v>0.15</v>
          </cell>
          <cell r="AA314">
            <v>0.15</v>
          </cell>
          <cell r="AB314">
            <v>0.15</v>
          </cell>
          <cell r="AC314">
            <v>0.15</v>
          </cell>
          <cell r="AD314">
            <v>0.15</v>
          </cell>
          <cell r="AE314">
            <v>0.15</v>
          </cell>
          <cell r="AF314">
            <v>0.15</v>
          </cell>
          <cell r="AG314">
            <v>0.15</v>
          </cell>
          <cell r="AH314">
            <v>0.15</v>
          </cell>
          <cell r="AI314">
            <v>0.15</v>
          </cell>
          <cell r="AJ314">
            <v>0.15</v>
          </cell>
          <cell r="AK314">
            <v>0.15</v>
          </cell>
          <cell r="AL314">
            <v>0.15</v>
          </cell>
          <cell r="AM314">
            <v>0.15</v>
          </cell>
        </row>
        <row r="315">
          <cell r="S315">
            <v>0.41394276413942765</v>
          </cell>
          <cell r="T315">
            <v>0.38165837440714201</v>
          </cell>
          <cell r="U315">
            <v>0.33858937253153987</v>
          </cell>
          <cell r="V315">
            <v>0.34667446385558104</v>
          </cell>
          <cell r="W315">
            <v>0.21866088590572377</v>
          </cell>
          <cell r="X315">
            <v>0.16725985766062926</v>
          </cell>
          <cell r="Y315">
            <v>0.14015527934698066</v>
          </cell>
          <cell r="Z315">
            <v>0.12387807208823254</v>
          </cell>
          <cell r="AA315">
            <v>0.1268361257282245</v>
          </cell>
          <cell r="AB315">
            <v>0.12986481399458386</v>
          </cell>
          <cell r="AC315">
            <v>0.13296582355396691</v>
          </cell>
          <cell r="AD315">
            <v>0.1361408813485232</v>
          </cell>
          <cell r="AE315">
            <v>0.13939175555762354</v>
          </cell>
          <cell r="AF315">
            <v>0.14272025658255408</v>
          </cell>
          <cell r="AG315">
            <v>0.14612823805472225</v>
          </cell>
          <cell r="AH315">
            <v>0.14961759786793843</v>
          </cell>
          <cell r="AI315">
            <v>0.15319027923534692</v>
          </cell>
          <cell r="AJ315">
            <v>0.15684827177159452</v>
          </cell>
          <cell r="AK315">
            <v>0.1605936126008411</v>
          </cell>
          <cell r="AL315">
            <v>0.16442838749122707</v>
          </cell>
          <cell r="AM315">
            <v>0.16835473201643078</v>
          </cell>
        </row>
        <row r="316">
          <cell r="S316">
            <v>0.65664085765336511</v>
          </cell>
          <cell r="T316">
            <v>0.46812432048822727</v>
          </cell>
          <cell r="U316">
            <v>0.41959085872076873</v>
          </cell>
          <cell r="V316">
            <v>0.43489010392706351</v>
          </cell>
          <cell r="W316">
            <v>0.4507471947084406</v>
          </cell>
          <cell r="X316">
            <v>0.4671824713942066</v>
          </cell>
          <cell r="Y316">
            <v>0.48421701596873318</v>
          </cell>
          <cell r="Z316">
            <v>0.5018726791139021</v>
          </cell>
          <cell r="AA316">
            <v>0.52017210823757964</v>
          </cell>
          <cell r="AB316">
            <v>0.53913877652407383</v>
          </cell>
          <cell r="AC316">
            <v>0.55879701304383755</v>
          </cell>
          <cell r="AD316">
            <v>0.57917203396104056</v>
          </cell>
          <cell r="AE316">
            <v>0.60028997487904145</v>
          </cell>
          <cell r="AF316">
            <v>0.62217792436524999</v>
          </cell>
          <cell r="AG316">
            <v>0.64486395869838165</v>
          </cell>
          <cell r="AH316">
            <v>0.66837717788267814</v>
          </cell>
          <cell r="AI316">
            <v>0.69274774297528774</v>
          </cell>
          <cell r="AJ316">
            <v>0.71800691477468925</v>
          </cell>
          <cell r="AK316">
            <v>0.74418709391978244</v>
          </cell>
          <cell r="AL316">
            <v>0.77132186245108558</v>
          </cell>
          <cell r="AM316">
            <v>0.79944602688734878</v>
          </cell>
        </row>
        <row r="317">
          <cell r="S317">
            <v>0.25661042526023314</v>
          </cell>
          <cell r="T317">
            <v>0.19878396491543168</v>
          </cell>
          <cell r="U317">
            <v>0.15</v>
          </cell>
          <cell r="V317">
            <v>0.15</v>
          </cell>
          <cell r="W317">
            <v>0.15</v>
          </cell>
          <cell r="X317">
            <v>0.15</v>
          </cell>
          <cell r="Y317">
            <v>0.15</v>
          </cell>
          <cell r="Z317">
            <v>0.15</v>
          </cell>
          <cell r="AA317">
            <v>0.15</v>
          </cell>
          <cell r="AB317">
            <v>0.15</v>
          </cell>
          <cell r="AC317">
            <v>0.15</v>
          </cell>
          <cell r="AD317">
            <v>0.15</v>
          </cell>
          <cell r="AE317">
            <v>0.15</v>
          </cell>
          <cell r="AF317">
            <v>0.15</v>
          </cell>
          <cell r="AG317">
            <v>0.15</v>
          </cell>
          <cell r="AH317">
            <v>0.15</v>
          </cell>
          <cell r="AI317">
            <v>0.15</v>
          </cell>
          <cell r="AJ317">
            <v>0.15</v>
          </cell>
          <cell r="AK317">
            <v>0.15</v>
          </cell>
          <cell r="AL317">
            <v>0.15</v>
          </cell>
          <cell r="AM317">
            <v>0.15</v>
          </cell>
        </row>
        <row r="322">
          <cell r="R322">
            <v>52200000</v>
          </cell>
          <cell r="S322">
            <v>52200000</v>
          </cell>
          <cell r="T322">
            <v>87600000</v>
          </cell>
          <cell r="U322">
            <v>87600000</v>
          </cell>
          <cell r="V322">
            <v>87600000</v>
          </cell>
          <cell r="W322">
            <v>87600000</v>
          </cell>
          <cell r="X322">
            <v>87600000</v>
          </cell>
          <cell r="Y322">
            <v>87600000</v>
          </cell>
          <cell r="Z322">
            <v>87600000</v>
          </cell>
          <cell r="AA322">
            <v>87600000</v>
          </cell>
          <cell r="AB322">
            <v>87600000</v>
          </cell>
          <cell r="AC322">
            <v>87600000</v>
          </cell>
          <cell r="AD322">
            <v>87600000</v>
          </cell>
          <cell r="AE322">
            <v>87600000</v>
          </cell>
          <cell r="AF322">
            <v>87600000</v>
          </cell>
          <cell r="AG322">
            <v>87600000</v>
          </cell>
          <cell r="AH322">
            <v>87600000</v>
          </cell>
          <cell r="AI322">
            <v>87600000</v>
          </cell>
          <cell r="AJ322">
            <v>87600000</v>
          </cell>
          <cell r="AK322">
            <v>87600000</v>
          </cell>
          <cell r="AL322">
            <v>87600000</v>
          </cell>
          <cell r="AM322">
            <v>87600000</v>
          </cell>
        </row>
        <row r="323">
          <cell r="R323">
            <v>7300000</v>
          </cell>
          <cell r="S323">
            <v>7300000</v>
          </cell>
          <cell r="T323">
            <v>7300000</v>
          </cell>
          <cell r="U323">
            <v>7300000</v>
          </cell>
          <cell r="V323">
            <v>9262240</v>
          </cell>
          <cell r="W323">
            <v>9262240</v>
          </cell>
          <cell r="X323">
            <v>9262240</v>
          </cell>
          <cell r="Y323">
            <v>9262240</v>
          </cell>
          <cell r="Z323">
            <v>9262240</v>
          </cell>
          <cell r="AA323">
            <v>9262240</v>
          </cell>
          <cell r="AB323">
            <v>9262240</v>
          </cell>
          <cell r="AC323">
            <v>9262240</v>
          </cell>
          <cell r="AD323">
            <v>9262240</v>
          </cell>
          <cell r="AE323">
            <v>9262240</v>
          </cell>
          <cell r="AF323">
            <v>9262240</v>
          </cell>
          <cell r="AG323">
            <v>9262240</v>
          </cell>
          <cell r="AH323">
            <v>9262240</v>
          </cell>
          <cell r="AI323">
            <v>9262240</v>
          </cell>
          <cell r="AJ323">
            <v>9262240</v>
          </cell>
          <cell r="AK323">
            <v>9262240</v>
          </cell>
          <cell r="AL323">
            <v>9262240</v>
          </cell>
          <cell r="AM323">
            <v>9262240</v>
          </cell>
        </row>
        <row r="324">
          <cell r="R324">
            <v>5913000</v>
          </cell>
          <cell r="S324">
            <v>5913000</v>
          </cell>
          <cell r="T324">
            <v>5913000</v>
          </cell>
          <cell r="U324">
            <v>5913000</v>
          </cell>
          <cell r="V324">
            <v>6789000</v>
          </cell>
          <cell r="W324">
            <v>6789000</v>
          </cell>
          <cell r="X324">
            <v>6789000</v>
          </cell>
          <cell r="Y324">
            <v>6789000</v>
          </cell>
          <cell r="Z324">
            <v>6789000</v>
          </cell>
          <cell r="AA324">
            <v>6789000</v>
          </cell>
          <cell r="AB324">
            <v>6789000</v>
          </cell>
          <cell r="AC324">
            <v>6789000</v>
          </cell>
          <cell r="AD324">
            <v>6789000</v>
          </cell>
          <cell r="AE324">
            <v>6789000</v>
          </cell>
          <cell r="AF324">
            <v>6789000</v>
          </cell>
          <cell r="AG324">
            <v>6789000</v>
          </cell>
          <cell r="AH324">
            <v>6789000</v>
          </cell>
          <cell r="AI324">
            <v>6789000</v>
          </cell>
          <cell r="AJ324">
            <v>6789000</v>
          </cell>
          <cell r="AK324">
            <v>6789000</v>
          </cell>
          <cell r="AL324">
            <v>6789000</v>
          </cell>
          <cell r="AM324">
            <v>6789000</v>
          </cell>
        </row>
        <row r="325">
          <cell r="R325">
            <v>4380000</v>
          </cell>
          <cell r="S325">
            <v>4380000</v>
          </cell>
          <cell r="T325">
            <v>4380000</v>
          </cell>
          <cell r="U325">
            <v>4380000</v>
          </cell>
          <cell r="V325">
            <v>5851680</v>
          </cell>
          <cell r="W325">
            <v>5851680</v>
          </cell>
          <cell r="X325">
            <v>5851680</v>
          </cell>
          <cell r="Y325">
            <v>5851680</v>
          </cell>
          <cell r="Z325">
            <v>5851680</v>
          </cell>
          <cell r="AA325">
            <v>5851680</v>
          </cell>
          <cell r="AB325">
            <v>5851680</v>
          </cell>
          <cell r="AC325">
            <v>5851680</v>
          </cell>
          <cell r="AD325">
            <v>5851680</v>
          </cell>
          <cell r="AE325">
            <v>5851680</v>
          </cell>
          <cell r="AF325">
            <v>5851680</v>
          </cell>
          <cell r="AG325">
            <v>5851680</v>
          </cell>
          <cell r="AH325">
            <v>5851680</v>
          </cell>
          <cell r="AI325">
            <v>5851680</v>
          </cell>
          <cell r="AJ325">
            <v>5851680</v>
          </cell>
          <cell r="AK325">
            <v>5851680</v>
          </cell>
          <cell r="AL325">
            <v>5851680</v>
          </cell>
          <cell r="AM325">
            <v>5851680</v>
          </cell>
        </row>
        <row r="326">
          <cell r="R326">
            <v>3869000</v>
          </cell>
          <cell r="S326">
            <v>3869000</v>
          </cell>
          <cell r="T326">
            <v>3869000</v>
          </cell>
          <cell r="U326">
            <v>3869000</v>
          </cell>
          <cell r="V326">
            <v>7313432</v>
          </cell>
          <cell r="W326">
            <v>7313432</v>
          </cell>
          <cell r="X326">
            <v>7313432</v>
          </cell>
          <cell r="Y326">
            <v>7313432</v>
          </cell>
          <cell r="Z326">
            <v>7313432</v>
          </cell>
          <cell r="AA326">
            <v>7313432</v>
          </cell>
          <cell r="AB326">
            <v>7313432</v>
          </cell>
          <cell r="AC326">
            <v>7313432</v>
          </cell>
          <cell r="AD326">
            <v>7313432</v>
          </cell>
          <cell r="AE326">
            <v>7313432</v>
          </cell>
          <cell r="AF326">
            <v>7313432</v>
          </cell>
          <cell r="AG326">
            <v>7313432</v>
          </cell>
          <cell r="AH326">
            <v>7313432</v>
          </cell>
          <cell r="AI326">
            <v>7313432</v>
          </cell>
          <cell r="AJ326">
            <v>7313432</v>
          </cell>
          <cell r="AK326">
            <v>7313432</v>
          </cell>
          <cell r="AL326">
            <v>7313432</v>
          </cell>
          <cell r="AM326">
            <v>7313432</v>
          </cell>
        </row>
        <row r="327">
          <cell r="R327">
            <v>21900000</v>
          </cell>
          <cell r="S327">
            <v>21900000</v>
          </cell>
          <cell r="T327">
            <v>21900000</v>
          </cell>
          <cell r="U327">
            <v>21900000</v>
          </cell>
          <cell r="V327">
            <v>21900000</v>
          </cell>
          <cell r="W327">
            <v>21900000</v>
          </cell>
          <cell r="X327">
            <v>21900000</v>
          </cell>
          <cell r="Y327">
            <v>21900000</v>
          </cell>
          <cell r="Z327">
            <v>21900000</v>
          </cell>
          <cell r="AA327">
            <v>21900000</v>
          </cell>
          <cell r="AB327">
            <v>21900000</v>
          </cell>
          <cell r="AC327">
            <v>21900000</v>
          </cell>
          <cell r="AD327">
            <v>21900000</v>
          </cell>
          <cell r="AE327">
            <v>21900000</v>
          </cell>
          <cell r="AF327">
            <v>21900000</v>
          </cell>
          <cell r="AG327">
            <v>21900000</v>
          </cell>
          <cell r="AH327">
            <v>21900000</v>
          </cell>
          <cell r="AI327">
            <v>21900000</v>
          </cell>
          <cell r="AJ327">
            <v>21900000</v>
          </cell>
          <cell r="AK327">
            <v>21900000</v>
          </cell>
          <cell r="AL327">
            <v>21900000</v>
          </cell>
          <cell r="AM327">
            <v>21900000</v>
          </cell>
        </row>
        <row r="328">
          <cell r="R328">
            <v>11534000</v>
          </cell>
          <cell r="S328">
            <v>14600000</v>
          </cell>
          <cell r="T328">
            <v>14600000</v>
          </cell>
          <cell r="U328">
            <v>14600000</v>
          </cell>
          <cell r="V328">
            <v>14600000</v>
          </cell>
          <cell r="W328">
            <v>14600000</v>
          </cell>
          <cell r="X328">
            <v>14600000</v>
          </cell>
          <cell r="Y328">
            <v>14600000</v>
          </cell>
          <cell r="Z328">
            <v>14600000</v>
          </cell>
          <cell r="AA328">
            <v>14600000</v>
          </cell>
          <cell r="AB328">
            <v>14600000</v>
          </cell>
          <cell r="AC328">
            <v>14600000</v>
          </cell>
          <cell r="AD328">
            <v>14600000</v>
          </cell>
          <cell r="AE328">
            <v>14600000</v>
          </cell>
          <cell r="AF328">
            <v>14600000</v>
          </cell>
          <cell r="AG328">
            <v>14600000</v>
          </cell>
          <cell r="AH328">
            <v>14600000</v>
          </cell>
          <cell r="AI328">
            <v>14600000</v>
          </cell>
          <cell r="AJ328">
            <v>14600000</v>
          </cell>
          <cell r="AK328">
            <v>14600000</v>
          </cell>
          <cell r="AL328">
            <v>14600000</v>
          </cell>
          <cell r="AM328">
            <v>14600000</v>
          </cell>
        </row>
        <row r="329">
          <cell r="R329">
            <v>7008000</v>
          </cell>
          <cell r="S329">
            <v>7008000</v>
          </cell>
          <cell r="T329">
            <v>7008000</v>
          </cell>
          <cell r="U329">
            <v>7008000</v>
          </cell>
          <cell r="V329">
            <v>14892000</v>
          </cell>
          <cell r="W329">
            <v>14892000</v>
          </cell>
          <cell r="X329">
            <v>14892000</v>
          </cell>
          <cell r="Y329">
            <v>14892000</v>
          </cell>
          <cell r="Z329">
            <v>14892000</v>
          </cell>
          <cell r="AA329">
            <v>14892000</v>
          </cell>
          <cell r="AB329">
            <v>14892000</v>
          </cell>
          <cell r="AC329">
            <v>14892000</v>
          </cell>
          <cell r="AD329">
            <v>14892000</v>
          </cell>
          <cell r="AE329">
            <v>14892000</v>
          </cell>
          <cell r="AF329">
            <v>14892000</v>
          </cell>
          <cell r="AG329">
            <v>14892000</v>
          </cell>
          <cell r="AH329">
            <v>14892000</v>
          </cell>
          <cell r="AI329">
            <v>14892000</v>
          </cell>
          <cell r="AJ329">
            <v>14892000</v>
          </cell>
          <cell r="AK329">
            <v>14892000</v>
          </cell>
          <cell r="AL329">
            <v>14892000</v>
          </cell>
          <cell r="AM329">
            <v>14892000</v>
          </cell>
        </row>
        <row r="330">
          <cell r="R330">
            <v>6570000</v>
          </cell>
          <cell r="S330">
            <v>6570000</v>
          </cell>
          <cell r="T330">
            <v>6570000</v>
          </cell>
          <cell r="U330">
            <v>6570000</v>
          </cell>
          <cell r="V330">
            <v>8395000</v>
          </cell>
          <cell r="W330">
            <v>8395000</v>
          </cell>
          <cell r="X330">
            <v>8395000</v>
          </cell>
          <cell r="Y330">
            <v>8395000</v>
          </cell>
          <cell r="Z330">
            <v>8395000</v>
          </cell>
          <cell r="AA330">
            <v>8395000</v>
          </cell>
          <cell r="AB330">
            <v>8395000</v>
          </cell>
          <cell r="AC330">
            <v>8395000</v>
          </cell>
          <cell r="AD330">
            <v>8395000</v>
          </cell>
          <cell r="AE330">
            <v>8395000</v>
          </cell>
          <cell r="AF330">
            <v>8395000</v>
          </cell>
          <cell r="AG330">
            <v>8395000</v>
          </cell>
          <cell r="AH330">
            <v>8395000</v>
          </cell>
          <cell r="AI330">
            <v>8395000</v>
          </cell>
          <cell r="AJ330">
            <v>8395000</v>
          </cell>
          <cell r="AK330">
            <v>8395000</v>
          </cell>
          <cell r="AL330">
            <v>8395000</v>
          </cell>
          <cell r="AM330">
            <v>8395000</v>
          </cell>
        </row>
        <row r="331">
          <cell r="R331">
            <v>7665000</v>
          </cell>
          <cell r="S331">
            <v>7665000</v>
          </cell>
          <cell r="T331">
            <v>7665000</v>
          </cell>
          <cell r="U331">
            <v>7665000</v>
          </cell>
          <cell r="V331">
            <v>7665000</v>
          </cell>
          <cell r="W331">
            <v>7665000</v>
          </cell>
          <cell r="X331">
            <v>7665000</v>
          </cell>
          <cell r="Y331">
            <v>7665000</v>
          </cell>
          <cell r="Z331">
            <v>7665000</v>
          </cell>
          <cell r="AA331">
            <v>7665000</v>
          </cell>
          <cell r="AB331">
            <v>7665000</v>
          </cell>
          <cell r="AC331">
            <v>7665000</v>
          </cell>
          <cell r="AD331">
            <v>7665000</v>
          </cell>
          <cell r="AE331">
            <v>7665000</v>
          </cell>
          <cell r="AF331">
            <v>7665000</v>
          </cell>
          <cell r="AG331">
            <v>7665000</v>
          </cell>
          <cell r="AH331">
            <v>7665000</v>
          </cell>
          <cell r="AI331">
            <v>7665000</v>
          </cell>
          <cell r="AJ331">
            <v>7665000</v>
          </cell>
          <cell r="AK331">
            <v>7665000</v>
          </cell>
          <cell r="AL331">
            <v>7665000</v>
          </cell>
          <cell r="AM331">
            <v>7665000</v>
          </cell>
        </row>
        <row r="332">
          <cell r="R332">
            <v>383250</v>
          </cell>
          <cell r="S332">
            <v>383250</v>
          </cell>
          <cell r="T332">
            <v>383250</v>
          </cell>
          <cell r="U332">
            <v>383250</v>
          </cell>
          <cell r="V332">
            <v>847530</v>
          </cell>
          <cell r="W332">
            <v>847530</v>
          </cell>
          <cell r="X332">
            <v>847530</v>
          </cell>
          <cell r="Y332">
            <v>847530</v>
          </cell>
          <cell r="Z332">
            <v>847530</v>
          </cell>
          <cell r="AA332">
            <v>847530</v>
          </cell>
          <cell r="AB332">
            <v>847530</v>
          </cell>
          <cell r="AC332">
            <v>847530</v>
          </cell>
          <cell r="AD332">
            <v>847530</v>
          </cell>
          <cell r="AE332">
            <v>847530</v>
          </cell>
          <cell r="AF332">
            <v>847530</v>
          </cell>
          <cell r="AG332">
            <v>847530</v>
          </cell>
          <cell r="AH332">
            <v>847530</v>
          </cell>
          <cell r="AI332">
            <v>847530</v>
          </cell>
          <cell r="AJ332">
            <v>847530</v>
          </cell>
          <cell r="AK332">
            <v>847530</v>
          </cell>
          <cell r="AL332">
            <v>847530</v>
          </cell>
          <cell r="AM332">
            <v>847530</v>
          </cell>
        </row>
        <row r="333">
          <cell r="R333">
            <v>4161000</v>
          </cell>
          <cell r="S333">
            <v>4161000</v>
          </cell>
          <cell r="T333">
            <v>4161000</v>
          </cell>
          <cell r="U333">
            <v>4161000</v>
          </cell>
          <cell r="V333">
            <v>8015400</v>
          </cell>
          <cell r="W333">
            <v>8015400</v>
          </cell>
          <cell r="X333">
            <v>8015400</v>
          </cell>
          <cell r="Y333">
            <v>8015400</v>
          </cell>
          <cell r="Z333">
            <v>8015400</v>
          </cell>
          <cell r="AA333">
            <v>8015400</v>
          </cell>
          <cell r="AB333">
            <v>8015400</v>
          </cell>
          <cell r="AC333">
            <v>8015400</v>
          </cell>
          <cell r="AD333">
            <v>8015400</v>
          </cell>
          <cell r="AE333">
            <v>8015400</v>
          </cell>
          <cell r="AF333">
            <v>8015400</v>
          </cell>
          <cell r="AG333">
            <v>8015400</v>
          </cell>
          <cell r="AH333">
            <v>8015400</v>
          </cell>
          <cell r="AI333">
            <v>8015400</v>
          </cell>
          <cell r="AJ333">
            <v>8015400</v>
          </cell>
          <cell r="AK333">
            <v>8015400</v>
          </cell>
          <cell r="AL333">
            <v>8015400</v>
          </cell>
          <cell r="AM333">
            <v>8015400</v>
          </cell>
        </row>
        <row r="334">
          <cell r="R334">
            <v>394200</v>
          </cell>
          <cell r="S334">
            <v>394200</v>
          </cell>
          <cell r="T334">
            <v>394200</v>
          </cell>
          <cell r="U334">
            <v>394200</v>
          </cell>
          <cell r="V334">
            <v>394200</v>
          </cell>
          <cell r="W334">
            <v>3650000</v>
          </cell>
          <cell r="X334">
            <v>3650000</v>
          </cell>
          <cell r="Y334">
            <v>3650000</v>
          </cell>
          <cell r="Z334">
            <v>3650000</v>
          </cell>
          <cell r="AA334">
            <v>3650000</v>
          </cell>
          <cell r="AB334">
            <v>3650000</v>
          </cell>
          <cell r="AC334">
            <v>3650000</v>
          </cell>
          <cell r="AD334">
            <v>3650000</v>
          </cell>
          <cell r="AE334">
            <v>3650000</v>
          </cell>
          <cell r="AF334">
            <v>3650000</v>
          </cell>
          <cell r="AG334">
            <v>3650000</v>
          </cell>
          <cell r="AH334">
            <v>3650000</v>
          </cell>
          <cell r="AI334">
            <v>3650000</v>
          </cell>
          <cell r="AJ334">
            <v>3650000</v>
          </cell>
          <cell r="AK334">
            <v>3650000</v>
          </cell>
          <cell r="AL334">
            <v>3650000</v>
          </cell>
          <cell r="AM334">
            <v>3650000</v>
          </cell>
        </row>
        <row r="335">
          <cell r="R335">
            <v>1533000</v>
          </cell>
          <cell r="S335">
            <v>1533000</v>
          </cell>
          <cell r="T335">
            <v>1533000</v>
          </cell>
          <cell r="U335">
            <v>1533000</v>
          </cell>
          <cell r="V335">
            <v>1533000</v>
          </cell>
          <cell r="W335">
            <v>1533000</v>
          </cell>
          <cell r="X335">
            <v>1533000</v>
          </cell>
          <cell r="Y335">
            <v>1533000</v>
          </cell>
          <cell r="Z335">
            <v>1533000</v>
          </cell>
          <cell r="AA335">
            <v>1533000</v>
          </cell>
          <cell r="AB335">
            <v>1533000</v>
          </cell>
          <cell r="AC335">
            <v>1533000</v>
          </cell>
          <cell r="AD335">
            <v>1533000</v>
          </cell>
          <cell r="AE335">
            <v>1533000</v>
          </cell>
          <cell r="AF335">
            <v>1533000</v>
          </cell>
          <cell r="AG335">
            <v>1533000</v>
          </cell>
          <cell r="AH335">
            <v>1533000</v>
          </cell>
          <cell r="AI335">
            <v>1533000</v>
          </cell>
          <cell r="AJ335">
            <v>1533000</v>
          </cell>
          <cell r="AK335">
            <v>1533000</v>
          </cell>
          <cell r="AL335">
            <v>1533000</v>
          </cell>
          <cell r="AM335">
            <v>1533000</v>
          </cell>
        </row>
        <row r="336">
          <cell r="R336">
            <v>4818000</v>
          </cell>
          <cell r="S336">
            <v>4818000</v>
          </cell>
          <cell r="T336">
            <v>4818000</v>
          </cell>
          <cell r="U336">
            <v>4818000</v>
          </cell>
          <cell r="V336">
            <v>4818000</v>
          </cell>
          <cell r="W336">
            <v>4818000</v>
          </cell>
          <cell r="X336">
            <v>4818000</v>
          </cell>
          <cell r="Y336">
            <v>4818000</v>
          </cell>
          <cell r="Z336">
            <v>4818000</v>
          </cell>
          <cell r="AA336">
            <v>4818000</v>
          </cell>
          <cell r="AB336">
            <v>4818000</v>
          </cell>
          <cell r="AC336">
            <v>4818000</v>
          </cell>
          <cell r="AD336">
            <v>4818000</v>
          </cell>
          <cell r="AE336">
            <v>4818000</v>
          </cell>
          <cell r="AF336">
            <v>4818000</v>
          </cell>
          <cell r="AG336">
            <v>4818000</v>
          </cell>
          <cell r="AH336">
            <v>4818000</v>
          </cell>
          <cell r="AI336">
            <v>4818000</v>
          </cell>
          <cell r="AJ336">
            <v>4818000</v>
          </cell>
          <cell r="AK336">
            <v>4818000</v>
          </cell>
          <cell r="AL336">
            <v>4818000</v>
          </cell>
          <cell r="AM336">
            <v>4818000</v>
          </cell>
        </row>
        <row r="340">
          <cell r="T340">
            <v>0.5</v>
          </cell>
          <cell r="U340">
            <v>0.5</v>
          </cell>
          <cell r="V340">
            <v>0.5</v>
          </cell>
          <cell r="W340">
            <v>0.5</v>
          </cell>
          <cell r="X340">
            <v>0.5</v>
          </cell>
          <cell r="Y340">
            <v>0.5</v>
          </cell>
          <cell r="Z340">
            <v>0.5</v>
          </cell>
          <cell r="AA340">
            <v>0.5</v>
          </cell>
          <cell r="AB340">
            <v>0.5</v>
          </cell>
          <cell r="AC340">
            <v>0.5</v>
          </cell>
          <cell r="AD340">
            <v>0.5</v>
          </cell>
          <cell r="AE340">
            <v>0.5</v>
          </cell>
          <cell r="AF340">
            <v>0.5</v>
          </cell>
          <cell r="AG340">
            <v>0.5</v>
          </cell>
          <cell r="AH340">
            <v>0.5</v>
          </cell>
          <cell r="AI340">
            <v>0.5</v>
          </cell>
          <cell r="AJ340">
            <v>0.5</v>
          </cell>
          <cell r="AK340">
            <v>0.5</v>
          </cell>
          <cell r="AL340">
            <v>0.5</v>
          </cell>
          <cell r="AM340">
            <v>0.5</v>
          </cell>
        </row>
        <row r="341">
          <cell r="T341">
            <v>0.5</v>
          </cell>
          <cell r="U341">
            <v>0.5</v>
          </cell>
          <cell r="V341">
            <v>0.5</v>
          </cell>
          <cell r="W341">
            <v>0.5</v>
          </cell>
          <cell r="X341">
            <v>0.5</v>
          </cell>
          <cell r="Y341">
            <v>0.5</v>
          </cell>
          <cell r="Z341">
            <v>0.5</v>
          </cell>
          <cell r="AA341">
            <v>0.5</v>
          </cell>
          <cell r="AB341">
            <v>0.5</v>
          </cell>
          <cell r="AC341">
            <v>0.5</v>
          </cell>
          <cell r="AD341">
            <v>0.5</v>
          </cell>
          <cell r="AE341">
            <v>0.5</v>
          </cell>
          <cell r="AF341">
            <v>0.5</v>
          </cell>
          <cell r="AG341">
            <v>0.5</v>
          </cell>
          <cell r="AH341">
            <v>0.5</v>
          </cell>
          <cell r="AI341">
            <v>0.5</v>
          </cell>
          <cell r="AJ341">
            <v>0.5</v>
          </cell>
          <cell r="AK341">
            <v>0.5</v>
          </cell>
          <cell r="AL341">
            <v>0.5</v>
          </cell>
          <cell r="AM341">
            <v>0.5</v>
          </cell>
        </row>
        <row r="342">
          <cell r="T342">
            <v>0.5</v>
          </cell>
          <cell r="U342">
            <v>0.5</v>
          </cell>
          <cell r="V342">
            <v>0.5</v>
          </cell>
          <cell r="W342">
            <v>0.5</v>
          </cell>
          <cell r="X342">
            <v>0.5</v>
          </cell>
          <cell r="Y342">
            <v>0.5</v>
          </cell>
          <cell r="Z342">
            <v>0.5</v>
          </cell>
          <cell r="AA342">
            <v>0.5</v>
          </cell>
          <cell r="AB342">
            <v>0.5</v>
          </cell>
          <cell r="AC342">
            <v>0.5</v>
          </cell>
          <cell r="AD342">
            <v>0.5</v>
          </cell>
          <cell r="AE342">
            <v>0.5</v>
          </cell>
          <cell r="AF342">
            <v>0.5</v>
          </cell>
          <cell r="AG342">
            <v>0.5</v>
          </cell>
          <cell r="AH342">
            <v>0.5</v>
          </cell>
          <cell r="AI342">
            <v>0.5</v>
          </cell>
          <cell r="AJ342">
            <v>0.5</v>
          </cell>
          <cell r="AK342">
            <v>0.5</v>
          </cell>
          <cell r="AL342">
            <v>0.5</v>
          </cell>
          <cell r="AM342">
            <v>0.5</v>
          </cell>
        </row>
        <row r="343">
          <cell r="T343">
            <v>0.5</v>
          </cell>
          <cell r="U343">
            <v>0.5</v>
          </cell>
          <cell r="V343">
            <v>0.5</v>
          </cell>
          <cell r="W343">
            <v>0.5</v>
          </cell>
          <cell r="X343">
            <v>0.5</v>
          </cell>
          <cell r="Y343">
            <v>0.5</v>
          </cell>
          <cell r="Z343">
            <v>0.5</v>
          </cell>
          <cell r="AA343">
            <v>0.5</v>
          </cell>
          <cell r="AB343">
            <v>0.5</v>
          </cell>
          <cell r="AC343">
            <v>0.5</v>
          </cell>
          <cell r="AD343">
            <v>0.5</v>
          </cell>
          <cell r="AE343">
            <v>0.5</v>
          </cell>
          <cell r="AF343">
            <v>0.5</v>
          </cell>
          <cell r="AG343">
            <v>0.5</v>
          </cell>
          <cell r="AH343">
            <v>0.5</v>
          </cell>
          <cell r="AI343">
            <v>0.5</v>
          </cell>
          <cell r="AJ343">
            <v>0.5</v>
          </cell>
          <cell r="AK343">
            <v>0.5</v>
          </cell>
          <cell r="AL343">
            <v>0.5</v>
          </cell>
          <cell r="AM343">
            <v>0.5</v>
          </cell>
        </row>
        <row r="344">
          <cell r="T344">
            <v>0.5</v>
          </cell>
          <cell r="U344">
            <v>0.5</v>
          </cell>
          <cell r="V344">
            <v>0.5</v>
          </cell>
          <cell r="W344">
            <v>0.5</v>
          </cell>
          <cell r="X344">
            <v>0.5</v>
          </cell>
          <cell r="Y344">
            <v>0.5</v>
          </cell>
          <cell r="Z344">
            <v>0.5</v>
          </cell>
          <cell r="AA344">
            <v>0.5</v>
          </cell>
          <cell r="AB344">
            <v>0.5</v>
          </cell>
          <cell r="AC344">
            <v>0.5</v>
          </cell>
          <cell r="AD344">
            <v>0.5</v>
          </cell>
          <cell r="AE344">
            <v>0.5</v>
          </cell>
          <cell r="AF344">
            <v>0.5</v>
          </cell>
          <cell r="AG344">
            <v>0.5</v>
          </cell>
          <cell r="AH344">
            <v>0.5</v>
          </cell>
          <cell r="AI344">
            <v>0.5</v>
          </cell>
          <cell r="AJ344">
            <v>0.5</v>
          </cell>
          <cell r="AK344">
            <v>0.5</v>
          </cell>
          <cell r="AL344">
            <v>0.5</v>
          </cell>
          <cell r="AM344">
            <v>0.5</v>
          </cell>
        </row>
        <row r="345">
          <cell r="T345">
            <v>0.5</v>
          </cell>
          <cell r="U345">
            <v>0.5</v>
          </cell>
          <cell r="V345">
            <v>0.5</v>
          </cell>
          <cell r="W345">
            <v>0.5</v>
          </cell>
          <cell r="X345">
            <v>0.5</v>
          </cell>
          <cell r="Y345">
            <v>0.5</v>
          </cell>
          <cell r="Z345">
            <v>0.5</v>
          </cell>
          <cell r="AA345">
            <v>0.5</v>
          </cell>
          <cell r="AB345">
            <v>0.5</v>
          </cell>
          <cell r="AC345">
            <v>0.5</v>
          </cell>
          <cell r="AD345">
            <v>0.5</v>
          </cell>
          <cell r="AE345">
            <v>0.5</v>
          </cell>
          <cell r="AF345">
            <v>0.5</v>
          </cell>
          <cell r="AG345">
            <v>0.5</v>
          </cell>
          <cell r="AH345">
            <v>0.5</v>
          </cell>
          <cell r="AI345">
            <v>0.5</v>
          </cell>
          <cell r="AJ345">
            <v>0.5</v>
          </cell>
          <cell r="AK345">
            <v>0.5</v>
          </cell>
          <cell r="AL345">
            <v>0.5</v>
          </cell>
          <cell r="AM345">
            <v>0.5</v>
          </cell>
        </row>
        <row r="346">
          <cell r="T346">
            <v>0.5</v>
          </cell>
          <cell r="U346">
            <v>0.5</v>
          </cell>
          <cell r="V346">
            <v>0.5</v>
          </cell>
          <cell r="W346">
            <v>0.5</v>
          </cell>
          <cell r="X346">
            <v>0.5</v>
          </cell>
          <cell r="Y346">
            <v>0.5</v>
          </cell>
          <cell r="Z346">
            <v>0.5</v>
          </cell>
          <cell r="AA346">
            <v>0.5</v>
          </cell>
          <cell r="AB346">
            <v>0.5</v>
          </cell>
          <cell r="AC346">
            <v>0.5</v>
          </cell>
          <cell r="AD346">
            <v>0.5</v>
          </cell>
          <cell r="AE346">
            <v>0.5</v>
          </cell>
          <cell r="AF346">
            <v>0.5</v>
          </cell>
          <cell r="AG346">
            <v>0.5</v>
          </cell>
          <cell r="AH346">
            <v>0.5</v>
          </cell>
          <cell r="AI346">
            <v>0.5</v>
          </cell>
          <cell r="AJ346">
            <v>0.5</v>
          </cell>
          <cell r="AK346">
            <v>0.5</v>
          </cell>
          <cell r="AL346">
            <v>0.5</v>
          </cell>
          <cell r="AM346">
            <v>0.5</v>
          </cell>
        </row>
        <row r="347">
          <cell r="T347">
            <v>0.5</v>
          </cell>
          <cell r="U347">
            <v>0.5</v>
          </cell>
          <cell r="V347">
            <v>0.5</v>
          </cell>
          <cell r="W347">
            <v>0.5</v>
          </cell>
          <cell r="X347">
            <v>0.5</v>
          </cell>
          <cell r="Y347">
            <v>0.5</v>
          </cell>
          <cell r="Z347">
            <v>0.5</v>
          </cell>
          <cell r="AA347">
            <v>0.5</v>
          </cell>
          <cell r="AB347">
            <v>0.5</v>
          </cell>
          <cell r="AC347">
            <v>0.5</v>
          </cell>
          <cell r="AD347">
            <v>0.5</v>
          </cell>
          <cell r="AE347">
            <v>0.5</v>
          </cell>
          <cell r="AF347">
            <v>0.5</v>
          </cell>
          <cell r="AG347">
            <v>0.5</v>
          </cell>
          <cell r="AH347">
            <v>0.5</v>
          </cell>
          <cell r="AI347">
            <v>0.5</v>
          </cell>
          <cell r="AJ347">
            <v>0.5</v>
          </cell>
          <cell r="AK347">
            <v>0.5</v>
          </cell>
          <cell r="AL347">
            <v>0.5</v>
          </cell>
          <cell r="AM347">
            <v>0.5</v>
          </cell>
        </row>
        <row r="348">
          <cell r="T348">
            <v>0.5</v>
          </cell>
          <cell r="U348">
            <v>0.5</v>
          </cell>
          <cell r="V348">
            <v>0.5</v>
          </cell>
          <cell r="W348">
            <v>0.5</v>
          </cell>
          <cell r="X348">
            <v>0.5</v>
          </cell>
          <cell r="Y348">
            <v>0.5</v>
          </cell>
          <cell r="Z348">
            <v>0.5</v>
          </cell>
          <cell r="AA348">
            <v>0.5</v>
          </cell>
          <cell r="AB348">
            <v>0.5</v>
          </cell>
          <cell r="AC348">
            <v>0.5</v>
          </cell>
          <cell r="AD348">
            <v>0.5</v>
          </cell>
          <cell r="AE348">
            <v>0.5</v>
          </cell>
          <cell r="AF348">
            <v>0.5</v>
          </cell>
          <cell r="AG348">
            <v>0.5</v>
          </cell>
          <cell r="AH348">
            <v>0.5</v>
          </cell>
          <cell r="AI348">
            <v>0.5</v>
          </cell>
          <cell r="AJ348">
            <v>0.5</v>
          </cell>
          <cell r="AK348">
            <v>0.5</v>
          </cell>
          <cell r="AL348">
            <v>0.5</v>
          </cell>
          <cell r="AM348">
            <v>0.5</v>
          </cell>
        </row>
        <row r="349">
          <cell r="T349">
            <v>0.5</v>
          </cell>
          <cell r="U349">
            <v>0.5</v>
          </cell>
          <cell r="V349">
            <v>0.5</v>
          </cell>
          <cell r="W349">
            <v>0.5</v>
          </cell>
          <cell r="X349">
            <v>0.5</v>
          </cell>
          <cell r="Y349">
            <v>0.5</v>
          </cell>
          <cell r="Z349">
            <v>0.5</v>
          </cell>
          <cell r="AA349">
            <v>0.5</v>
          </cell>
          <cell r="AB349">
            <v>0.5</v>
          </cell>
          <cell r="AC349">
            <v>0.5</v>
          </cell>
          <cell r="AD349">
            <v>0.5</v>
          </cell>
          <cell r="AE349">
            <v>0.5</v>
          </cell>
          <cell r="AF349">
            <v>0.5</v>
          </cell>
          <cell r="AG349">
            <v>0.5</v>
          </cell>
          <cell r="AH349">
            <v>0.5</v>
          </cell>
          <cell r="AI349">
            <v>0.5</v>
          </cell>
          <cell r="AJ349">
            <v>0.5</v>
          </cell>
          <cell r="AK349">
            <v>0.5</v>
          </cell>
          <cell r="AL349">
            <v>0.5</v>
          </cell>
          <cell r="AM349">
            <v>0.5</v>
          </cell>
        </row>
        <row r="350">
          <cell r="T350">
            <v>0.5</v>
          </cell>
          <cell r="U350">
            <v>0.5</v>
          </cell>
          <cell r="V350">
            <v>0.5</v>
          </cell>
          <cell r="W350">
            <v>0.5</v>
          </cell>
          <cell r="X350">
            <v>0.5</v>
          </cell>
          <cell r="Y350">
            <v>0.5</v>
          </cell>
          <cell r="Z350">
            <v>0.5</v>
          </cell>
          <cell r="AA350">
            <v>0.5</v>
          </cell>
          <cell r="AB350">
            <v>0.5</v>
          </cell>
          <cell r="AC350">
            <v>0.5</v>
          </cell>
          <cell r="AD350">
            <v>0.5</v>
          </cell>
          <cell r="AE350">
            <v>0.5</v>
          </cell>
          <cell r="AF350">
            <v>0.5</v>
          </cell>
          <cell r="AG350">
            <v>0.5</v>
          </cell>
          <cell r="AH350">
            <v>0.5</v>
          </cell>
          <cell r="AI350">
            <v>0.5</v>
          </cell>
          <cell r="AJ350">
            <v>0.5</v>
          </cell>
          <cell r="AK350">
            <v>0.5</v>
          </cell>
          <cell r="AL350">
            <v>0.5</v>
          </cell>
          <cell r="AM350">
            <v>0.5</v>
          </cell>
        </row>
        <row r="351">
          <cell r="T351">
            <v>0.5</v>
          </cell>
          <cell r="U351">
            <v>0.5</v>
          </cell>
          <cell r="V351">
            <v>0.5</v>
          </cell>
          <cell r="W351">
            <v>0.5</v>
          </cell>
          <cell r="X351">
            <v>0.5</v>
          </cell>
          <cell r="Y351">
            <v>0.5</v>
          </cell>
          <cell r="Z351">
            <v>0.5</v>
          </cell>
          <cell r="AA351">
            <v>0.5</v>
          </cell>
          <cell r="AB351">
            <v>0.5</v>
          </cell>
          <cell r="AC351">
            <v>0.5</v>
          </cell>
          <cell r="AD351">
            <v>0.5</v>
          </cell>
          <cell r="AE351">
            <v>0.5</v>
          </cell>
          <cell r="AF351">
            <v>0.5</v>
          </cell>
          <cell r="AG351">
            <v>0.5</v>
          </cell>
          <cell r="AH351">
            <v>0.5</v>
          </cell>
          <cell r="AI351">
            <v>0.5</v>
          </cell>
          <cell r="AJ351">
            <v>0.5</v>
          </cell>
          <cell r="AK351">
            <v>0.5</v>
          </cell>
          <cell r="AL351">
            <v>0.5</v>
          </cell>
          <cell r="AM351">
            <v>0.5</v>
          </cell>
        </row>
        <row r="352">
          <cell r="T352">
            <v>0.5</v>
          </cell>
          <cell r="U352">
            <v>0.5</v>
          </cell>
          <cell r="V352">
            <v>0.5</v>
          </cell>
          <cell r="W352">
            <v>0.5</v>
          </cell>
          <cell r="X352">
            <v>0.5</v>
          </cell>
          <cell r="Y352">
            <v>0.5</v>
          </cell>
          <cell r="Z352">
            <v>0.5</v>
          </cell>
          <cell r="AA352">
            <v>0.5</v>
          </cell>
          <cell r="AB352">
            <v>0.5</v>
          </cell>
          <cell r="AC352">
            <v>0.5</v>
          </cell>
          <cell r="AD352">
            <v>0.5</v>
          </cell>
          <cell r="AE352">
            <v>0.5</v>
          </cell>
          <cell r="AF352">
            <v>0.5</v>
          </cell>
          <cell r="AG352">
            <v>0.5</v>
          </cell>
          <cell r="AH352">
            <v>0.5</v>
          </cell>
          <cell r="AI352">
            <v>0.5</v>
          </cell>
          <cell r="AJ352">
            <v>0.5</v>
          </cell>
          <cell r="AK352">
            <v>0.5</v>
          </cell>
          <cell r="AL352">
            <v>0.5</v>
          </cell>
          <cell r="AM352">
            <v>0.5</v>
          </cell>
        </row>
        <row r="353">
          <cell r="T353">
            <v>0.5</v>
          </cell>
          <cell r="U353">
            <v>0.5</v>
          </cell>
          <cell r="V353">
            <v>0.5</v>
          </cell>
          <cell r="W353">
            <v>0.5</v>
          </cell>
          <cell r="X353">
            <v>0.5</v>
          </cell>
          <cell r="Y353">
            <v>0.5</v>
          </cell>
          <cell r="Z353">
            <v>0.5</v>
          </cell>
          <cell r="AA353">
            <v>0.5</v>
          </cell>
          <cell r="AB353">
            <v>0.5</v>
          </cell>
          <cell r="AC353">
            <v>0.5</v>
          </cell>
          <cell r="AD353">
            <v>0.5</v>
          </cell>
          <cell r="AE353">
            <v>0.5</v>
          </cell>
          <cell r="AF353">
            <v>0.5</v>
          </cell>
          <cell r="AG353">
            <v>0.5</v>
          </cell>
          <cell r="AH353">
            <v>0.5</v>
          </cell>
          <cell r="AI353">
            <v>0.5</v>
          </cell>
          <cell r="AJ353">
            <v>0.5</v>
          </cell>
          <cell r="AK353">
            <v>0.5</v>
          </cell>
          <cell r="AL353">
            <v>0.5</v>
          </cell>
          <cell r="AM353">
            <v>0.5</v>
          </cell>
        </row>
        <row r="354">
          <cell r="T354">
            <v>0.5</v>
          </cell>
          <cell r="U354">
            <v>0.5</v>
          </cell>
          <cell r="V354">
            <v>0.5</v>
          </cell>
          <cell r="W354">
            <v>0.5</v>
          </cell>
          <cell r="X354">
            <v>0.5</v>
          </cell>
          <cell r="Y354">
            <v>0.5</v>
          </cell>
          <cell r="Z354">
            <v>0.5</v>
          </cell>
          <cell r="AA354">
            <v>0.5</v>
          </cell>
          <cell r="AB354">
            <v>0.5</v>
          </cell>
          <cell r="AC354">
            <v>0.5</v>
          </cell>
          <cell r="AD354">
            <v>0.5</v>
          </cell>
          <cell r="AE354">
            <v>0.5</v>
          </cell>
          <cell r="AF354">
            <v>0.5</v>
          </cell>
          <cell r="AG354">
            <v>0.5</v>
          </cell>
          <cell r="AH354">
            <v>0.5</v>
          </cell>
          <cell r="AI354">
            <v>0.5</v>
          </cell>
          <cell r="AJ354">
            <v>0.5</v>
          </cell>
          <cell r="AK354">
            <v>0.5</v>
          </cell>
          <cell r="AL354">
            <v>0.5</v>
          </cell>
          <cell r="AM354">
            <v>0.5</v>
          </cell>
        </row>
        <row r="359">
          <cell r="T359">
            <v>0.77</v>
          </cell>
          <cell r="U359">
            <v>0.85</v>
          </cell>
          <cell r="V359">
            <v>0.85</v>
          </cell>
          <cell r="W359">
            <v>0.85</v>
          </cell>
          <cell r="X359">
            <v>0.85</v>
          </cell>
          <cell r="Y359">
            <v>0.85</v>
          </cell>
          <cell r="Z359">
            <v>0.85</v>
          </cell>
          <cell r="AA359">
            <v>0.85</v>
          </cell>
          <cell r="AB359">
            <v>0.9</v>
          </cell>
          <cell r="AC359">
            <v>0.9</v>
          </cell>
          <cell r="AD359">
            <v>0.9</v>
          </cell>
          <cell r="AE359">
            <v>0.9</v>
          </cell>
          <cell r="AF359">
            <v>0.9</v>
          </cell>
          <cell r="AG359">
            <v>0.9</v>
          </cell>
          <cell r="AH359">
            <v>0.9</v>
          </cell>
          <cell r="AI359">
            <v>0.9</v>
          </cell>
          <cell r="AJ359">
            <v>0.9</v>
          </cell>
          <cell r="AK359">
            <v>0.9</v>
          </cell>
          <cell r="AL359">
            <v>0.9</v>
          </cell>
          <cell r="AM359">
            <v>0.9</v>
          </cell>
        </row>
        <row r="361">
          <cell r="T361">
            <v>0.79499999999999993</v>
          </cell>
          <cell r="U361">
            <v>0.85</v>
          </cell>
          <cell r="V361">
            <v>0.9</v>
          </cell>
          <cell r="W361">
            <v>0.95</v>
          </cell>
          <cell r="X361">
            <v>0.95</v>
          </cell>
          <cell r="Y361">
            <v>0.95</v>
          </cell>
          <cell r="Z361">
            <v>0.95</v>
          </cell>
          <cell r="AA361">
            <v>0.95</v>
          </cell>
          <cell r="AB361">
            <v>0.95000000000000007</v>
          </cell>
          <cell r="AC361">
            <v>0.95000000000000007</v>
          </cell>
          <cell r="AD361">
            <v>0.95000000000000007</v>
          </cell>
          <cell r="AE361">
            <v>0.95000000000000007</v>
          </cell>
          <cell r="AF361">
            <v>0.95000000000000007</v>
          </cell>
          <cell r="AG361">
            <v>0.95000000000000007</v>
          </cell>
          <cell r="AH361">
            <v>0.95000000000000007</v>
          </cell>
          <cell r="AI361">
            <v>0.95000000000000007</v>
          </cell>
          <cell r="AJ361">
            <v>0.95000000000000007</v>
          </cell>
          <cell r="AK361">
            <v>0.95000000000000007</v>
          </cell>
          <cell r="AL361">
            <v>0.95000000000000007</v>
          </cell>
          <cell r="AM361">
            <v>0.95000000000000007</v>
          </cell>
        </row>
        <row r="363">
          <cell r="T363">
            <v>0.89249999999999996</v>
          </cell>
          <cell r="U363">
            <v>0.94499999999999995</v>
          </cell>
          <cell r="V363">
            <v>0.95</v>
          </cell>
          <cell r="W363">
            <v>0.95</v>
          </cell>
          <cell r="X363">
            <v>0.95</v>
          </cell>
          <cell r="Y363">
            <v>0.95</v>
          </cell>
          <cell r="Z363">
            <v>0.95</v>
          </cell>
          <cell r="AA363">
            <v>0.95</v>
          </cell>
          <cell r="AB363">
            <v>0.95000000000000007</v>
          </cell>
          <cell r="AC363">
            <v>0.95000000000000007</v>
          </cell>
          <cell r="AD363">
            <v>0.95000000000000007</v>
          </cell>
          <cell r="AE363">
            <v>0.95000000000000007</v>
          </cell>
          <cell r="AF363">
            <v>0.95000000000000007</v>
          </cell>
          <cell r="AG363">
            <v>0.95000000000000007</v>
          </cell>
          <cell r="AH363">
            <v>0.95000000000000007</v>
          </cell>
          <cell r="AI363">
            <v>0.95000000000000007</v>
          </cell>
          <cell r="AJ363">
            <v>0.95000000000000007</v>
          </cell>
          <cell r="AK363">
            <v>0.95000000000000007</v>
          </cell>
          <cell r="AL363">
            <v>0.95000000000000007</v>
          </cell>
          <cell r="AM363">
            <v>0.95000000000000007</v>
          </cell>
        </row>
        <row r="365">
          <cell r="T365">
            <v>0.86250000000000004</v>
          </cell>
          <cell r="U365">
            <v>0.92500000000000004</v>
          </cell>
          <cell r="V365">
            <v>0.95</v>
          </cell>
          <cell r="W365">
            <v>0.95</v>
          </cell>
          <cell r="X365">
            <v>0.95</v>
          </cell>
          <cell r="Y365">
            <v>0.95</v>
          </cell>
          <cell r="Z365">
            <v>0.95</v>
          </cell>
          <cell r="AA365">
            <v>0.95</v>
          </cell>
          <cell r="AB365">
            <v>0.95000000000000007</v>
          </cell>
          <cell r="AC365">
            <v>0.95000000000000007</v>
          </cell>
          <cell r="AD365">
            <v>0.95000000000000007</v>
          </cell>
          <cell r="AE365">
            <v>0.95000000000000007</v>
          </cell>
          <cell r="AF365">
            <v>0.95000000000000007</v>
          </cell>
          <cell r="AG365">
            <v>0.95000000000000007</v>
          </cell>
          <cell r="AH365">
            <v>0.95000000000000007</v>
          </cell>
          <cell r="AI365">
            <v>0.95000000000000007</v>
          </cell>
          <cell r="AJ365">
            <v>0.95000000000000007</v>
          </cell>
          <cell r="AK365">
            <v>0.95000000000000007</v>
          </cell>
          <cell r="AL365">
            <v>0.95000000000000007</v>
          </cell>
          <cell r="AM365">
            <v>0.95000000000000007</v>
          </cell>
        </row>
        <row r="367">
          <cell r="T367">
            <v>0.84</v>
          </cell>
          <cell r="U367">
            <v>0.90999999999999992</v>
          </cell>
          <cell r="V367">
            <v>0.95</v>
          </cell>
          <cell r="W367">
            <v>0.95</v>
          </cell>
          <cell r="X367">
            <v>0.95</v>
          </cell>
          <cell r="Y367">
            <v>0.95</v>
          </cell>
          <cell r="Z367">
            <v>0.95</v>
          </cell>
          <cell r="AA367">
            <v>0.95</v>
          </cell>
          <cell r="AB367">
            <v>0.95000000000000007</v>
          </cell>
          <cell r="AC367">
            <v>0.95000000000000007</v>
          </cell>
          <cell r="AD367">
            <v>0.95000000000000007</v>
          </cell>
          <cell r="AE367">
            <v>0.95000000000000007</v>
          </cell>
          <cell r="AF367">
            <v>0.95000000000000007</v>
          </cell>
          <cell r="AG367">
            <v>0.95000000000000007</v>
          </cell>
          <cell r="AH367">
            <v>0.95000000000000007</v>
          </cell>
          <cell r="AI367">
            <v>0.95000000000000007</v>
          </cell>
          <cell r="AJ367">
            <v>0.95000000000000007</v>
          </cell>
          <cell r="AK367">
            <v>0.95000000000000007</v>
          </cell>
          <cell r="AL367">
            <v>0.95000000000000007</v>
          </cell>
          <cell r="AM367">
            <v>0.95000000000000007</v>
          </cell>
        </row>
        <row r="369">
          <cell r="T369">
            <v>0.9</v>
          </cell>
          <cell r="U369">
            <v>0.95</v>
          </cell>
          <cell r="V369">
            <v>0.95</v>
          </cell>
          <cell r="W369">
            <v>0.95</v>
          </cell>
          <cell r="X369">
            <v>0.95</v>
          </cell>
          <cell r="Y369">
            <v>0.95</v>
          </cell>
          <cell r="Z369">
            <v>0.95</v>
          </cell>
          <cell r="AA369">
            <v>0.95</v>
          </cell>
          <cell r="AB369">
            <v>0.95000000000000007</v>
          </cell>
          <cell r="AC369">
            <v>0.95000000000000007</v>
          </cell>
          <cell r="AD369">
            <v>0.95000000000000007</v>
          </cell>
          <cell r="AE369">
            <v>0.95000000000000007</v>
          </cell>
          <cell r="AF369">
            <v>0.95000000000000007</v>
          </cell>
          <cell r="AG369">
            <v>0.95000000000000007</v>
          </cell>
          <cell r="AH369">
            <v>0.95000000000000007</v>
          </cell>
          <cell r="AI369">
            <v>0.95000000000000007</v>
          </cell>
          <cell r="AJ369">
            <v>0.95000000000000007</v>
          </cell>
          <cell r="AK369">
            <v>0.95000000000000007</v>
          </cell>
          <cell r="AL369">
            <v>0.95000000000000007</v>
          </cell>
          <cell r="AM369">
            <v>0.95000000000000007</v>
          </cell>
        </row>
        <row r="371">
          <cell r="T371">
            <v>0.82499999999999996</v>
          </cell>
          <cell r="U371">
            <v>0.89999999999999991</v>
          </cell>
          <cell r="V371">
            <v>0.95</v>
          </cell>
          <cell r="W371">
            <v>0.95</v>
          </cell>
          <cell r="X371">
            <v>0.95</v>
          </cell>
          <cell r="Y371">
            <v>0.95</v>
          </cell>
          <cell r="Z371">
            <v>0.95</v>
          </cell>
          <cell r="AA371">
            <v>0.95</v>
          </cell>
          <cell r="AB371">
            <v>0.95000000000000007</v>
          </cell>
          <cell r="AC371">
            <v>0.95000000000000007</v>
          </cell>
          <cell r="AD371">
            <v>0.95000000000000007</v>
          </cell>
          <cell r="AE371">
            <v>0.95000000000000007</v>
          </cell>
          <cell r="AF371">
            <v>0.95000000000000007</v>
          </cell>
          <cell r="AG371">
            <v>0.95000000000000007</v>
          </cell>
          <cell r="AH371">
            <v>0.95000000000000007</v>
          </cell>
          <cell r="AI371">
            <v>0.95000000000000007</v>
          </cell>
          <cell r="AJ371">
            <v>0.95000000000000007</v>
          </cell>
          <cell r="AK371">
            <v>0.95000000000000007</v>
          </cell>
          <cell r="AL371">
            <v>0.95000000000000007</v>
          </cell>
          <cell r="AM371">
            <v>0.95000000000000007</v>
          </cell>
        </row>
        <row r="373">
          <cell r="T373">
            <v>0.68</v>
          </cell>
          <cell r="U373">
            <v>0.8</v>
          </cell>
          <cell r="V373">
            <v>0.85</v>
          </cell>
          <cell r="W373">
            <v>0.9</v>
          </cell>
          <cell r="X373">
            <v>0.95</v>
          </cell>
          <cell r="Y373">
            <v>0.95</v>
          </cell>
          <cell r="Z373">
            <v>0.95</v>
          </cell>
          <cell r="AA373">
            <v>0.95</v>
          </cell>
          <cell r="AB373">
            <v>0.95000000000000007</v>
          </cell>
          <cell r="AC373">
            <v>0.95000000000000007</v>
          </cell>
          <cell r="AD373">
            <v>0.95000000000000007</v>
          </cell>
          <cell r="AE373">
            <v>0.95000000000000007</v>
          </cell>
          <cell r="AF373">
            <v>0.95000000000000007</v>
          </cell>
          <cell r="AG373">
            <v>0.95000000000000007</v>
          </cell>
          <cell r="AH373">
            <v>0.95000000000000007</v>
          </cell>
          <cell r="AI373">
            <v>0.95000000000000007</v>
          </cell>
          <cell r="AJ373">
            <v>0.95000000000000007</v>
          </cell>
          <cell r="AK373">
            <v>0.95000000000000007</v>
          </cell>
          <cell r="AL373">
            <v>0.95000000000000007</v>
          </cell>
          <cell r="AM373">
            <v>0.95000000000000007</v>
          </cell>
        </row>
        <row r="375">
          <cell r="T375">
            <v>0.7649999999999999</v>
          </cell>
          <cell r="U375">
            <v>0.85999999999999988</v>
          </cell>
          <cell r="V375">
            <v>0.95</v>
          </cell>
          <cell r="W375">
            <v>0.95</v>
          </cell>
          <cell r="X375">
            <v>0.95</v>
          </cell>
          <cell r="Y375">
            <v>0.95</v>
          </cell>
          <cell r="Z375">
            <v>0.95</v>
          </cell>
          <cell r="AA375">
            <v>0.95</v>
          </cell>
          <cell r="AB375">
            <v>0.95000000000000007</v>
          </cell>
          <cell r="AC375">
            <v>0.95000000000000007</v>
          </cell>
          <cell r="AD375">
            <v>0.95000000000000007</v>
          </cell>
          <cell r="AE375">
            <v>0.95000000000000007</v>
          </cell>
          <cell r="AF375">
            <v>0.95000000000000007</v>
          </cell>
          <cell r="AG375">
            <v>0.95000000000000007</v>
          </cell>
          <cell r="AH375">
            <v>0.95000000000000007</v>
          </cell>
          <cell r="AI375">
            <v>0.95000000000000007</v>
          </cell>
          <cell r="AJ375">
            <v>0.95000000000000007</v>
          </cell>
          <cell r="AK375">
            <v>0.95000000000000007</v>
          </cell>
          <cell r="AL375">
            <v>0.95000000000000007</v>
          </cell>
          <cell r="AM375">
            <v>0.95000000000000007</v>
          </cell>
        </row>
        <row r="377">
          <cell r="T377">
            <v>0.87</v>
          </cell>
          <cell r="U377">
            <v>0.92999999999999994</v>
          </cell>
          <cell r="V377">
            <v>0.95</v>
          </cell>
          <cell r="W377">
            <v>0.95</v>
          </cell>
          <cell r="X377">
            <v>0.95</v>
          </cell>
          <cell r="Y377">
            <v>0.95</v>
          </cell>
          <cell r="Z377">
            <v>0.95</v>
          </cell>
          <cell r="AA377">
            <v>0.95</v>
          </cell>
          <cell r="AB377">
            <v>0.95000000000000007</v>
          </cell>
          <cell r="AC377">
            <v>0.95000000000000007</v>
          </cell>
          <cell r="AD377">
            <v>0.95000000000000007</v>
          </cell>
          <cell r="AE377">
            <v>0.95000000000000007</v>
          </cell>
          <cell r="AF377">
            <v>0.95000000000000007</v>
          </cell>
          <cell r="AG377">
            <v>0.95000000000000007</v>
          </cell>
          <cell r="AH377">
            <v>0.95000000000000007</v>
          </cell>
          <cell r="AI377">
            <v>0.95000000000000007</v>
          </cell>
          <cell r="AJ377">
            <v>0.95000000000000007</v>
          </cell>
          <cell r="AK377">
            <v>0.95000000000000007</v>
          </cell>
          <cell r="AL377">
            <v>0.95000000000000007</v>
          </cell>
          <cell r="AM377">
            <v>0.95000000000000007</v>
          </cell>
        </row>
        <row r="379">
          <cell r="T379">
            <v>0.84</v>
          </cell>
          <cell r="U379">
            <v>0.90999999999999992</v>
          </cell>
          <cell r="V379">
            <v>0.95</v>
          </cell>
          <cell r="W379">
            <v>0.95</v>
          </cell>
          <cell r="X379">
            <v>0.95</v>
          </cell>
          <cell r="Y379">
            <v>0.95</v>
          </cell>
          <cell r="Z379">
            <v>0.95</v>
          </cell>
          <cell r="AA379">
            <v>0.95</v>
          </cell>
          <cell r="AB379">
            <v>0.95000000000000007</v>
          </cell>
          <cell r="AC379">
            <v>0.95000000000000007</v>
          </cell>
          <cell r="AD379">
            <v>0.95000000000000007</v>
          </cell>
          <cell r="AE379">
            <v>0.95000000000000007</v>
          </cell>
          <cell r="AF379">
            <v>0.95000000000000007</v>
          </cell>
          <cell r="AG379">
            <v>0.95000000000000007</v>
          </cell>
          <cell r="AH379">
            <v>0.95000000000000007</v>
          </cell>
          <cell r="AI379">
            <v>0.95000000000000007</v>
          </cell>
          <cell r="AJ379">
            <v>0.95000000000000007</v>
          </cell>
          <cell r="AK379">
            <v>0.95000000000000007</v>
          </cell>
          <cell r="AL379">
            <v>0.95000000000000007</v>
          </cell>
          <cell r="AM379">
            <v>0.95000000000000007</v>
          </cell>
        </row>
        <row r="381">
          <cell r="T381">
            <v>0.87</v>
          </cell>
          <cell r="U381">
            <v>0.92999999999999994</v>
          </cell>
          <cell r="V381">
            <v>0.95</v>
          </cell>
          <cell r="W381">
            <v>0.95</v>
          </cell>
          <cell r="X381">
            <v>0.95</v>
          </cell>
          <cell r="Y381">
            <v>0.95</v>
          </cell>
          <cell r="Z381">
            <v>0.95</v>
          </cell>
          <cell r="AA381">
            <v>0.95</v>
          </cell>
          <cell r="AB381">
            <v>0.95000000000000007</v>
          </cell>
          <cell r="AC381">
            <v>0.95000000000000007</v>
          </cell>
          <cell r="AD381">
            <v>0.95000000000000007</v>
          </cell>
          <cell r="AE381">
            <v>0.95000000000000007</v>
          </cell>
          <cell r="AF381">
            <v>0.95000000000000007</v>
          </cell>
          <cell r="AG381">
            <v>0.95000000000000007</v>
          </cell>
          <cell r="AH381">
            <v>0.95000000000000007</v>
          </cell>
          <cell r="AI381">
            <v>0.95000000000000007</v>
          </cell>
          <cell r="AJ381">
            <v>0.95000000000000007</v>
          </cell>
          <cell r="AK381">
            <v>0.95000000000000007</v>
          </cell>
          <cell r="AL381">
            <v>0.95000000000000007</v>
          </cell>
          <cell r="AM381">
            <v>0.95000000000000007</v>
          </cell>
        </row>
        <row r="383">
          <cell r="T383">
            <v>0.72750000000000004</v>
          </cell>
          <cell r="U383">
            <v>0.83499999999999996</v>
          </cell>
          <cell r="V383">
            <v>0.95</v>
          </cell>
          <cell r="W383">
            <v>0.95</v>
          </cell>
          <cell r="X383">
            <v>0.95</v>
          </cell>
          <cell r="Y383">
            <v>0.95</v>
          </cell>
          <cell r="Z383">
            <v>0.95</v>
          </cell>
          <cell r="AA383">
            <v>0.95</v>
          </cell>
          <cell r="AB383">
            <v>0.95000000000000007</v>
          </cell>
          <cell r="AC383">
            <v>0.95000000000000007</v>
          </cell>
          <cell r="AD383">
            <v>0.95000000000000007</v>
          </cell>
          <cell r="AE383">
            <v>0.95000000000000007</v>
          </cell>
          <cell r="AF383">
            <v>0.95000000000000007</v>
          </cell>
          <cell r="AG383">
            <v>0.95000000000000007</v>
          </cell>
          <cell r="AH383">
            <v>0.95000000000000007</v>
          </cell>
          <cell r="AI383">
            <v>0.95000000000000007</v>
          </cell>
          <cell r="AJ383">
            <v>0.95000000000000007</v>
          </cell>
          <cell r="AK383">
            <v>0.95000000000000007</v>
          </cell>
          <cell r="AL383">
            <v>0.95000000000000007</v>
          </cell>
          <cell r="AM383">
            <v>0.95000000000000007</v>
          </cell>
        </row>
        <row r="385">
          <cell r="T385">
            <v>0.75</v>
          </cell>
          <cell r="U385">
            <v>0.85</v>
          </cell>
          <cell r="V385">
            <v>0.95</v>
          </cell>
          <cell r="W385">
            <v>0.95</v>
          </cell>
          <cell r="X385">
            <v>0.94</v>
          </cell>
          <cell r="Y385">
            <v>0.92999999999999994</v>
          </cell>
          <cell r="Z385">
            <v>0.91999999999999993</v>
          </cell>
          <cell r="AA385">
            <v>0.90999999999999992</v>
          </cell>
          <cell r="AB385">
            <v>0.9</v>
          </cell>
          <cell r="AC385">
            <v>0.9</v>
          </cell>
          <cell r="AD385">
            <v>0.9</v>
          </cell>
          <cell r="AE385">
            <v>0.9</v>
          </cell>
          <cell r="AF385">
            <v>0.9</v>
          </cell>
          <cell r="AG385">
            <v>0.9</v>
          </cell>
          <cell r="AH385">
            <v>0.9</v>
          </cell>
          <cell r="AI385">
            <v>0.9</v>
          </cell>
          <cell r="AJ385">
            <v>0.9</v>
          </cell>
          <cell r="AK385">
            <v>0.9</v>
          </cell>
          <cell r="AL385">
            <v>0.9</v>
          </cell>
          <cell r="AM385">
            <v>0.9</v>
          </cell>
        </row>
        <row r="387">
          <cell r="S387">
            <v>0</v>
          </cell>
          <cell r="T387">
            <v>0.86250000000000004</v>
          </cell>
          <cell r="U387">
            <v>0.92500000000000004</v>
          </cell>
          <cell r="V387">
            <v>0.95</v>
          </cell>
          <cell r="W387">
            <v>0.95</v>
          </cell>
          <cell r="X387">
            <v>0.95</v>
          </cell>
          <cell r="Y387">
            <v>0.95</v>
          </cell>
          <cell r="Z387">
            <v>0.95</v>
          </cell>
          <cell r="AA387">
            <v>0.95</v>
          </cell>
          <cell r="AB387">
            <v>0.95000000000000007</v>
          </cell>
          <cell r="AC387">
            <v>0.95000000000000007</v>
          </cell>
          <cell r="AD387">
            <v>0.95000000000000007</v>
          </cell>
          <cell r="AE387">
            <v>0.95000000000000007</v>
          </cell>
          <cell r="AF387">
            <v>0.95000000000000007</v>
          </cell>
          <cell r="AG387">
            <v>0.95000000000000007</v>
          </cell>
          <cell r="AH387">
            <v>0.95000000000000007</v>
          </cell>
          <cell r="AI387">
            <v>0.95000000000000007</v>
          </cell>
          <cell r="AJ387">
            <v>0.95000000000000007</v>
          </cell>
          <cell r="AK387">
            <v>0.95000000000000007</v>
          </cell>
          <cell r="AL387">
            <v>0.95000000000000007</v>
          </cell>
          <cell r="AM387">
            <v>0.95000000000000007</v>
          </cell>
        </row>
        <row r="392">
          <cell r="S392">
            <v>0</v>
          </cell>
          <cell r="T392">
            <v>0.28999999999999998</v>
          </cell>
          <cell r="U392">
            <v>0.505</v>
          </cell>
          <cell r="V392">
            <v>0.55249999999999999</v>
          </cell>
          <cell r="W392">
            <v>0.6</v>
          </cell>
          <cell r="X392">
            <v>0.6</v>
          </cell>
          <cell r="Y392">
            <v>0.6</v>
          </cell>
          <cell r="Z392">
            <v>0.6</v>
          </cell>
          <cell r="AA392">
            <v>0.6</v>
          </cell>
          <cell r="AB392">
            <v>0.6</v>
          </cell>
          <cell r="AC392">
            <v>0.6</v>
          </cell>
          <cell r="AD392">
            <v>0.6</v>
          </cell>
          <cell r="AE392">
            <v>0.6</v>
          </cell>
          <cell r="AF392">
            <v>0.6</v>
          </cell>
          <cell r="AG392">
            <v>0.6</v>
          </cell>
          <cell r="AH392">
            <v>0.6</v>
          </cell>
          <cell r="AI392">
            <v>0.6</v>
          </cell>
          <cell r="AJ392">
            <v>0.6</v>
          </cell>
          <cell r="AK392">
            <v>0.6</v>
          </cell>
          <cell r="AL392">
            <v>0.6</v>
          </cell>
          <cell r="AM392">
            <v>0.6</v>
          </cell>
        </row>
        <row r="394">
          <cell r="S394">
            <v>0</v>
          </cell>
          <cell r="T394">
            <v>0.52249999999999996</v>
          </cell>
          <cell r="U394">
            <v>0.61499999999999999</v>
          </cell>
          <cell r="V394">
            <v>0.70750000000000002</v>
          </cell>
          <cell r="W394">
            <v>0.7</v>
          </cell>
          <cell r="X394">
            <v>0.69</v>
          </cell>
          <cell r="Y394">
            <v>0.67999999999999994</v>
          </cell>
          <cell r="Z394">
            <v>0.66999999999999993</v>
          </cell>
          <cell r="AA394">
            <v>0.65999999999999992</v>
          </cell>
          <cell r="AB394">
            <v>0.65</v>
          </cell>
          <cell r="AC394">
            <v>0.65</v>
          </cell>
          <cell r="AD394">
            <v>0.65</v>
          </cell>
          <cell r="AE394">
            <v>0.65</v>
          </cell>
          <cell r="AF394">
            <v>0.65</v>
          </cell>
          <cell r="AG394">
            <v>0.65</v>
          </cell>
          <cell r="AH394">
            <v>0.65</v>
          </cell>
          <cell r="AI394">
            <v>0.65</v>
          </cell>
          <cell r="AJ394">
            <v>0.65</v>
          </cell>
          <cell r="AK394">
            <v>0.65</v>
          </cell>
          <cell r="AL394">
            <v>0.65</v>
          </cell>
          <cell r="AM394">
            <v>0.65</v>
          </cell>
        </row>
        <row r="396">
          <cell r="S396">
            <v>0</v>
          </cell>
          <cell r="T396">
            <v>0.65</v>
          </cell>
          <cell r="U396">
            <v>0.6875</v>
          </cell>
          <cell r="V396">
            <v>0.72499999999999998</v>
          </cell>
          <cell r="W396">
            <v>0.76249999999999996</v>
          </cell>
          <cell r="X396">
            <v>0.7</v>
          </cell>
          <cell r="Y396">
            <v>0.69</v>
          </cell>
          <cell r="Z396">
            <v>0.67999999999999994</v>
          </cell>
          <cell r="AA396">
            <v>0.66999999999999993</v>
          </cell>
          <cell r="AB396">
            <v>0.65999999999999992</v>
          </cell>
          <cell r="AC396">
            <v>0.65</v>
          </cell>
          <cell r="AD396">
            <v>0.65</v>
          </cell>
          <cell r="AE396">
            <v>0.65</v>
          </cell>
          <cell r="AF396">
            <v>0.65</v>
          </cell>
          <cell r="AG396">
            <v>0.65</v>
          </cell>
          <cell r="AH396">
            <v>0.65</v>
          </cell>
          <cell r="AI396">
            <v>0.65</v>
          </cell>
          <cell r="AJ396">
            <v>0.65</v>
          </cell>
          <cell r="AK396">
            <v>0.65</v>
          </cell>
          <cell r="AL396">
            <v>0.65</v>
          </cell>
          <cell r="AM396">
            <v>0.65</v>
          </cell>
        </row>
        <row r="398">
          <cell r="S398">
            <v>0</v>
          </cell>
          <cell r="T398">
            <v>0.62</v>
          </cell>
          <cell r="U398">
            <v>0.67999999999999994</v>
          </cell>
          <cell r="V398">
            <v>0.74</v>
          </cell>
          <cell r="W398">
            <v>0.7</v>
          </cell>
          <cell r="X398">
            <v>0.69</v>
          </cell>
          <cell r="Y398">
            <v>0.67999999999999994</v>
          </cell>
          <cell r="Z398">
            <v>0.66999999999999993</v>
          </cell>
          <cell r="AA398">
            <v>0.65999999999999992</v>
          </cell>
          <cell r="AB398">
            <v>0.65</v>
          </cell>
          <cell r="AC398">
            <v>0.65</v>
          </cell>
          <cell r="AD398">
            <v>0.65</v>
          </cell>
          <cell r="AE398">
            <v>0.65</v>
          </cell>
          <cell r="AF398">
            <v>0.65</v>
          </cell>
          <cell r="AG398">
            <v>0.65</v>
          </cell>
          <cell r="AH398">
            <v>0.65</v>
          </cell>
          <cell r="AI398">
            <v>0.65</v>
          </cell>
          <cell r="AJ398">
            <v>0.65</v>
          </cell>
          <cell r="AK398">
            <v>0.65</v>
          </cell>
          <cell r="AL398">
            <v>0.65</v>
          </cell>
          <cell r="AM398">
            <v>0.65</v>
          </cell>
        </row>
        <row r="400">
          <cell r="S400">
            <v>0</v>
          </cell>
          <cell r="T400">
            <v>0.84</v>
          </cell>
          <cell r="U400">
            <v>0.90999999999999992</v>
          </cell>
          <cell r="V400">
            <v>0.98</v>
          </cell>
          <cell r="W400">
            <v>0.95</v>
          </cell>
          <cell r="X400">
            <v>0.95</v>
          </cell>
          <cell r="Y400">
            <v>0.95</v>
          </cell>
          <cell r="Z400">
            <v>0.95</v>
          </cell>
          <cell r="AA400">
            <v>0.95</v>
          </cell>
          <cell r="AB400">
            <v>0.95000000000000007</v>
          </cell>
          <cell r="AC400">
            <v>0.95000000000000007</v>
          </cell>
          <cell r="AD400">
            <v>0.95000000000000007</v>
          </cell>
          <cell r="AE400">
            <v>0.95000000000000007</v>
          </cell>
          <cell r="AF400">
            <v>0.95000000000000007</v>
          </cell>
          <cell r="AG400">
            <v>0.95000000000000007</v>
          </cell>
          <cell r="AH400">
            <v>0.95000000000000007</v>
          </cell>
          <cell r="AI400">
            <v>0.95000000000000007</v>
          </cell>
          <cell r="AJ400">
            <v>0.95000000000000007</v>
          </cell>
          <cell r="AK400">
            <v>0.95000000000000007</v>
          </cell>
          <cell r="AL400">
            <v>0.95000000000000007</v>
          </cell>
          <cell r="AM400">
            <v>0.95000000000000007</v>
          </cell>
        </row>
        <row r="402">
          <cell r="S402">
            <v>0</v>
          </cell>
          <cell r="T402">
            <v>0.32750000000000001</v>
          </cell>
          <cell r="U402">
            <v>0.48499999999999999</v>
          </cell>
          <cell r="V402">
            <v>0.64249999999999996</v>
          </cell>
          <cell r="W402">
            <v>0.7</v>
          </cell>
          <cell r="X402">
            <v>0.69</v>
          </cell>
          <cell r="Y402">
            <v>0.67999999999999994</v>
          </cell>
          <cell r="Z402">
            <v>0.66999999999999993</v>
          </cell>
          <cell r="AA402">
            <v>0.65999999999999992</v>
          </cell>
          <cell r="AB402">
            <v>0.65</v>
          </cell>
          <cell r="AC402">
            <v>0.65</v>
          </cell>
          <cell r="AD402">
            <v>0.65</v>
          </cell>
          <cell r="AE402">
            <v>0.65</v>
          </cell>
          <cell r="AF402">
            <v>0.65</v>
          </cell>
          <cell r="AG402">
            <v>0.65</v>
          </cell>
          <cell r="AH402">
            <v>0.65</v>
          </cell>
          <cell r="AI402">
            <v>0.65</v>
          </cell>
          <cell r="AJ402">
            <v>0.65</v>
          </cell>
          <cell r="AK402">
            <v>0.65</v>
          </cell>
          <cell r="AL402">
            <v>0.65</v>
          </cell>
          <cell r="AM402">
            <v>0.65</v>
          </cell>
        </row>
        <row r="404">
          <cell r="S404">
            <v>0</v>
          </cell>
          <cell r="T404">
            <v>0.5</v>
          </cell>
          <cell r="U404">
            <v>0.6</v>
          </cell>
          <cell r="V404">
            <v>0.7</v>
          </cell>
          <cell r="W404">
            <v>0.7</v>
          </cell>
          <cell r="X404">
            <v>0.69</v>
          </cell>
          <cell r="Y404">
            <v>0.67999999999999994</v>
          </cell>
          <cell r="Z404">
            <v>0.66999999999999993</v>
          </cell>
          <cell r="AA404">
            <v>0.65999999999999992</v>
          </cell>
          <cell r="AB404">
            <v>0.65</v>
          </cell>
          <cell r="AC404">
            <v>0.65</v>
          </cell>
          <cell r="AD404">
            <v>0.65</v>
          </cell>
          <cell r="AE404">
            <v>0.65</v>
          </cell>
          <cell r="AF404">
            <v>0.65</v>
          </cell>
          <cell r="AG404">
            <v>0.65</v>
          </cell>
          <cell r="AH404">
            <v>0.65</v>
          </cell>
          <cell r="AI404">
            <v>0.65</v>
          </cell>
          <cell r="AJ404">
            <v>0.65</v>
          </cell>
          <cell r="AK404">
            <v>0.65</v>
          </cell>
          <cell r="AL404">
            <v>0.65</v>
          </cell>
          <cell r="AM404">
            <v>0.65</v>
          </cell>
        </row>
        <row r="406">
          <cell r="S406">
            <v>0</v>
          </cell>
          <cell r="T406">
            <v>0.66500000000000004</v>
          </cell>
          <cell r="U406">
            <v>0.71</v>
          </cell>
          <cell r="V406">
            <v>0.755</v>
          </cell>
          <cell r="W406">
            <v>0.7</v>
          </cell>
          <cell r="X406">
            <v>0.69</v>
          </cell>
          <cell r="Y406">
            <v>0.67999999999999994</v>
          </cell>
          <cell r="Z406">
            <v>0.66999999999999993</v>
          </cell>
          <cell r="AA406">
            <v>0.65999999999999992</v>
          </cell>
          <cell r="AB406">
            <v>0.65</v>
          </cell>
          <cell r="AC406">
            <v>0.65</v>
          </cell>
          <cell r="AD406">
            <v>0.65</v>
          </cell>
          <cell r="AE406">
            <v>0.65</v>
          </cell>
          <cell r="AF406">
            <v>0.65</v>
          </cell>
          <cell r="AG406">
            <v>0.65</v>
          </cell>
          <cell r="AH406">
            <v>0.65</v>
          </cell>
          <cell r="AI406">
            <v>0.65</v>
          </cell>
          <cell r="AJ406">
            <v>0.65</v>
          </cell>
          <cell r="AK406">
            <v>0.65</v>
          </cell>
          <cell r="AL406">
            <v>0.65</v>
          </cell>
          <cell r="AM406">
            <v>0.65</v>
          </cell>
        </row>
        <row r="408">
          <cell r="S408">
            <v>0</v>
          </cell>
          <cell r="T408">
            <v>0.443</v>
          </cell>
          <cell r="U408">
            <v>0.56200000000000006</v>
          </cell>
          <cell r="V408">
            <v>0.68100000000000005</v>
          </cell>
          <cell r="W408">
            <v>0.7</v>
          </cell>
          <cell r="X408">
            <v>0.69</v>
          </cell>
          <cell r="Y408">
            <v>0.67999999999999994</v>
          </cell>
          <cell r="Z408">
            <v>0.66999999999999993</v>
          </cell>
          <cell r="AA408">
            <v>0.65999999999999992</v>
          </cell>
          <cell r="AB408">
            <v>0.65</v>
          </cell>
          <cell r="AC408">
            <v>0.65</v>
          </cell>
          <cell r="AD408">
            <v>0.65</v>
          </cell>
          <cell r="AE408">
            <v>0.65</v>
          </cell>
          <cell r="AF408">
            <v>0.65</v>
          </cell>
          <cell r="AG408">
            <v>0.65</v>
          </cell>
          <cell r="AH408">
            <v>0.65</v>
          </cell>
          <cell r="AI408">
            <v>0.65</v>
          </cell>
          <cell r="AJ408">
            <v>0.65</v>
          </cell>
          <cell r="AK408">
            <v>0.65</v>
          </cell>
          <cell r="AL408">
            <v>0.65</v>
          </cell>
          <cell r="AM408">
            <v>0.65</v>
          </cell>
        </row>
        <row r="410">
          <cell r="S410">
            <v>0</v>
          </cell>
          <cell r="T410">
            <v>0.36499999999999999</v>
          </cell>
          <cell r="U410">
            <v>0.51</v>
          </cell>
          <cell r="V410">
            <v>0.65500000000000003</v>
          </cell>
          <cell r="W410">
            <v>0.7</v>
          </cell>
          <cell r="X410">
            <v>0.69</v>
          </cell>
          <cell r="Y410">
            <v>0.67999999999999994</v>
          </cell>
          <cell r="Z410">
            <v>0.66999999999999993</v>
          </cell>
          <cell r="AA410">
            <v>0.65999999999999992</v>
          </cell>
          <cell r="AB410">
            <v>0.65</v>
          </cell>
          <cell r="AC410">
            <v>0.65</v>
          </cell>
          <cell r="AD410">
            <v>0.65</v>
          </cell>
          <cell r="AE410">
            <v>0.65</v>
          </cell>
          <cell r="AF410">
            <v>0.65</v>
          </cell>
          <cell r="AG410">
            <v>0.65</v>
          </cell>
          <cell r="AH410">
            <v>0.65</v>
          </cell>
          <cell r="AI410">
            <v>0.65</v>
          </cell>
          <cell r="AJ410">
            <v>0.65</v>
          </cell>
          <cell r="AK410">
            <v>0.65</v>
          </cell>
          <cell r="AL410">
            <v>0.65</v>
          </cell>
          <cell r="AM410">
            <v>0.65</v>
          </cell>
        </row>
        <row r="412">
          <cell r="S412">
            <v>0</v>
          </cell>
          <cell r="T412">
            <v>0.67249999999999999</v>
          </cell>
          <cell r="U412">
            <v>0.71499999999999997</v>
          </cell>
          <cell r="V412">
            <v>0.75749999999999995</v>
          </cell>
          <cell r="W412">
            <v>0.7</v>
          </cell>
          <cell r="X412">
            <v>0.69</v>
          </cell>
          <cell r="Y412">
            <v>0.67999999999999994</v>
          </cell>
          <cell r="Z412">
            <v>0.66999999999999993</v>
          </cell>
          <cell r="AA412">
            <v>0.65999999999999992</v>
          </cell>
          <cell r="AB412">
            <v>0.65</v>
          </cell>
          <cell r="AC412">
            <v>0.65</v>
          </cell>
          <cell r="AD412">
            <v>0.65</v>
          </cell>
          <cell r="AE412">
            <v>0.65</v>
          </cell>
          <cell r="AF412">
            <v>0.65</v>
          </cell>
          <cell r="AG412">
            <v>0.65</v>
          </cell>
          <cell r="AH412">
            <v>0.65</v>
          </cell>
          <cell r="AI412">
            <v>0.65</v>
          </cell>
          <cell r="AJ412">
            <v>0.65</v>
          </cell>
          <cell r="AK412">
            <v>0.65</v>
          </cell>
          <cell r="AL412">
            <v>0.65</v>
          </cell>
          <cell r="AM412">
            <v>0.65</v>
          </cell>
        </row>
        <row r="414">
          <cell r="S414">
            <v>0</v>
          </cell>
          <cell r="T414">
            <v>0.47749999999999998</v>
          </cell>
          <cell r="U414">
            <v>0.58499999999999996</v>
          </cell>
          <cell r="V414">
            <v>0.6925</v>
          </cell>
          <cell r="W414">
            <v>0.7</v>
          </cell>
          <cell r="X414">
            <v>0.69</v>
          </cell>
          <cell r="Y414">
            <v>0.67999999999999994</v>
          </cell>
          <cell r="Z414">
            <v>0.66999999999999993</v>
          </cell>
          <cell r="AA414">
            <v>0.65999999999999992</v>
          </cell>
          <cell r="AB414">
            <v>0.65</v>
          </cell>
          <cell r="AC414">
            <v>0.65</v>
          </cell>
          <cell r="AD414">
            <v>0.65</v>
          </cell>
          <cell r="AE414">
            <v>0.65</v>
          </cell>
          <cell r="AF414">
            <v>0.65</v>
          </cell>
          <cell r="AG414">
            <v>0.65</v>
          </cell>
          <cell r="AH414">
            <v>0.65</v>
          </cell>
          <cell r="AI414">
            <v>0.65</v>
          </cell>
          <cell r="AJ414">
            <v>0.65</v>
          </cell>
          <cell r="AK414">
            <v>0.65</v>
          </cell>
          <cell r="AL414">
            <v>0.65</v>
          </cell>
          <cell r="AM414">
            <v>0.65</v>
          </cell>
        </row>
        <row r="416">
          <cell r="S416">
            <v>0</v>
          </cell>
          <cell r="T416">
            <v>0.57499999999999996</v>
          </cell>
          <cell r="U416">
            <v>0.64999999999999991</v>
          </cell>
          <cell r="V416">
            <v>0.72499999999999998</v>
          </cell>
          <cell r="W416">
            <v>0.7</v>
          </cell>
          <cell r="X416">
            <v>0.69</v>
          </cell>
          <cell r="Y416">
            <v>0.67999999999999994</v>
          </cell>
          <cell r="Z416">
            <v>0.66999999999999993</v>
          </cell>
          <cell r="AA416">
            <v>0.65999999999999992</v>
          </cell>
          <cell r="AB416">
            <v>0.65</v>
          </cell>
          <cell r="AC416">
            <v>0.65</v>
          </cell>
          <cell r="AD416">
            <v>0.65</v>
          </cell>
          <cell r="AE416">
            <v>0.65</v>
          </cell>
          <cell r="AF416">
            <v>0.65</v>
          </cell>
          <cell r="AG416">
            <v>0.65</v>
          </cell>
          <cell r="AH416">
            <v>0.65</v>
          </cell>
          <cell r="AI416">
            <v>0.65</v>
          </cell>
          <cell r="AJ416">
            <v>0.65</v>
          </cell>
          <cell r="AK416">
            <v>0.65</v>
          </cell>
          <cell r="AL416">
            <v>0.65</v>
          </cell>
          <cell r="AM416">
            <v>0.65</v>
          </cell>
        </row>
        <row r="418">
          <cell r="S418">
            <v>0</v>
          </cell>
          <cell r="T418">
            <v>0.57499999999999996</v>
          </cell>
          <cell r="U418">
            <v>0.64999999999999991</v>
          </cell>
          <cell r="V418">
            <v>0.72499999999999998</v>
          </cell>
          <cell r="W418">
            <v>0.7</v>
          </cell>
          <cell r="X418">
            <v>0.69</v>
          </cell>
          <cell r="Y418">
            <v>0.67999999999999994</v>
          </cell>
          <cell r="Z418">
            <v>0.66999999999999993</v>
          </cell>
          <cell r="AA418">
            <v>0.65999999999999992</v>
          </cell>
          <cell r="AB418">
            <v>0.65</v>
          </cell>
          <cell r="AC418">
            <v>0.65</v>
          </cell>
          <cell r="AD418">
            <v>0.65</v>
          </cell>
          <cell r="AE418">
            <v>0.65</v>
          </cell>
          <cell r="AF418">
            <v>0.65</v>
          </cell>
          <cell r="AG418">
            <v>0.65</v>
          </cell>
          <cell r="AH418">
            <v>0.65</v>
          </cell>
          <cell r="AI418">
            <v>0.65</v>
          </cell>
          <cell r="AJ418">
            <v>0.65</v>
          </cell>
          <cell r="AK418">
            <v>0.65</v>
          </cell>
          <cell r="AL418">
            <v>0.65</v>
          </cell>
          <cell r="AM418">
            <v>0.65</v>
          </cell>
        </row>
        <row r="420">
          <cell r="S420">
            <v>0</v>
          </cell>
          <cell r="T420">
            <v>0.55249999999999999</v>
          </cell>
          <cell r="U420">
            <v>0.63500000000000001</v>
          </cell>
          <cell r="V420">
            <v>0.71750000000000003</v>
          </cell>
          <cell r="W420">
            <v>0.7</v>
          </cell>
          <cell r="X420">
            <v>0.69</v>
          </cell>
          <cell r="Y420">
            <v>0.67999999999999994</v>
          </cell>
          <cell r="Z420">
            <v>0.66999999999999993</v>
          </cell>
          <cell r="AA420">
            <v>0.65999999999999992</v>
          </cell>
          <cell r="AB420">
            <v>0.65</v>
          </cell>
          <cell r="AC420">
            <v>0.65</v>
          </cell>
          <cell r="AD420">
            <v>0.65</v>
          </cell>
          <cell r="AE420">
            <v>0.65</v>
          </cell>
          <cell r="AF420">
            <v>0.65</v>
          </cell>
          <cell r="AG420">
            <v>0.65</v>
          </cell>
          <cell r="AH420">
            <v>0.65</v>
          </cell>
          <cell r="AI420">
            <v>0.65</v>
          </cell>
          <cell r="AJ420">
            <v>0.65</v>
          </cell>
          <cell r="AK420">
            <v>0.65</v>
          </cell>
          <cell r="AL420">
            <v>0.65</v>
          </cell>
          <cell r="AM420">
            <v>0.65</v>
          </cell>
        </row>
        <row r="424">
          <cell r="T424">
            <v>0.92</v>
          </cell>
          <cell r="U424">
            <v>0.85</v>
          </cell>
          <cell r="V424">
            <v>0.85</v>
          </cell>
          <cell r="W424">
            <v>0.85</v>
          </cell>
          <cell r="X424">
            <v>0.85</v>
          </cell>
          <cell r="Y424">
            <v>0.85</v>
          </cell>
          <cell r="Z424">
            <v>0.85</v>
          </cell>
          <cell r="AA424">
            <v>0.85</v>
          </cell>
          <cell r="AB424">
            <v>0.85</v>
          </cell>
          <cell r="AC424">
            <v>0.85</v>
          </cell>
          <cell r="AD424">
            <v>0.85</v>
          </cell>
          <cell r="AE424">
            <v>0.85</v>
          </cell>
          <cell r="AF424">
            <v>0.85</v>
          </cell>
          <cell r="AG424">
            <v>0.85</v>
          </cell>
          <cell r="AH424">
            <v>0.85</v>
          </cell>
          <cell r="AI424">
            <v>0.85</v>
          </cell>
          <cell r="AJ424">
            <v>0.85</v>
          </cell>
          <cell r="AK424">
            <v>0.85</v>
          </cell>
          <cell r="AL424">
            <v>0.85</v>
          </cell>
          <cell r="AM424">
            <v>0.85</v>
          </cell>
        </row>
        <row r="426">
          <cell r="T426">
            <v>0.92499999999999993</v>
          </cell>
          <cell r="U426">
            <v>0.85</v>
          </cell>
          <cell r="V426">
            <v>0.85</v>
          </cell>
          <cell r="W426">
            <v>0.85</v>
          </cell>
          <cell r="X426">
            <v>0.85</v>
          </cell>
          <cell r="Y426">
            <v>0.85</v>
          </cell>
          <cell r="Z426">
            <v>0.85</v>
          </cell>
          <cell r="AA426">
            <v>0.85</v>
          </cell>
          <cell r="AB426">
            <v>0.85</v>
          </cell>
          <cell r="AC426">
            <v>0.85</v>
          </cell>
          <cell r="AD426">
            <v>0.85</v>
          </cell>
          <cell r="AE426">
            <v>0.85</v>
          </cell>
          <cell r="AF426">
            <v>0.85</v>
          </cell>
          <cell r="AG426">
            <v>0.85</v>
          </cell>
          <cell r="AH426">
            <v>0.85</v>
          </cell>
          <cell r="AI426">
            <v>0.85</v>
          </cell>
          <cell r="AJ426">
            <v>0.85</v>
          </cell>
          <cell r="AK426">
            <v>0.85</v>
          </cell>
          <cell r="AL426">
            <v>0.85</v>
          </cell>
          <cell r="AM426">
            <v>0.85</v>
          </cell>
        </row>
        <row r="428">
          <cell r="T428">
            <v>0.92499999999999993</v>
          </cell>
          <cell r="U428">
            <v>0.85</v>
          </cell>
          <cell r="V428">
            <v>0.85</v>
          </cell>
          <cell r="W428">
            <v>0.85</v>
          </cell>
          <cell r="X428">
            <v>0.85</v>
          </cell>
          <cell r="Y428">
            <v>0.85</v>
          </cell>
          <cell r="Z428">
            <v>0.85</v>
          </cell>
          <cell r="AA428">
            <v>0.85</v>
          </cell>
          <cell r="AB428">
            <v>0.85</v>
          </cell>
          <cell r="AC428">
            <v>0.85</v>
          </cell>
          <cell r="AD428">
            <v>0.85</v>
          </cell>
          <cell r="AE428">
            <v>0.85</v>
          </cell>
          <cell r="AF428">
            <v>0.85</v>
          </cell>
          <cell r="AG428">
            <v>0.85</v>
          </cell>
          <cell r="AH428">
            <v>0.85</v>
          </cell>
          <cell r="AI428">
            <v>0.85</v>
          </cell>
          <cell r="AJ428">
            <v>0.85</v>
          </cell>
          <cell r="AK428">
            <v>0.85</v>
          </cell>
          <cell r="AL428">
            <v>0.85</v>
          </cell>
          <cell r="AM428">
            <v>0.85</v>
          </cell>
        </row>
        <row r="433">
          <cell r="T433">
            <v>0.72750000000000004</v>
          </cell>
          <cell r="U433">
            <v>0.83499999999999996</v>
          </cell>
          <cell r="V433">
            <v>0.9425</v>
          </cell>
          <cell r="W433">
            <v>0.95</v>
          </cell>
          <cell r="X433">
            <v>0.94</v>
          </cell>
          <cell r="Y433">
            <v>0.92999999999999994</v>
          </cell>
          <cell r="Z433">
            <v>0.91999999999999993</v>
          </cell>
          <cell r="AA433">
            <v>0.90999999999999992</v>
          </cell>
          <cell r="AB433">
            <v>0.9</v>
          </cell>
          <cell r="AC433">
            <v>0.9</v>
          </cell>
          <cell r="AD433">
            <v>0.9</v>
          </cell>
          <cell r="AE433">
            <v>0.9</v>
          </cell>
          <cell r="AF433">
            <v>0.9</v>
          </cell>
          <cell r="AG433">
            <v>0.9</v>
          </cell>
          <cell r="AH433">
            <v>0.9</v>
          </cell>
          <cell r="AI433">
            <v>0.9</v>
          </cell>
          <cell r="AJ433">
            <v>0.9</v>
          </cell>
          <cell r="AK433">
            <v>0.9</v>
          </cell>
          <cell r="AL433">
            <v>0.9</v>
          </cell>
          <cell r="AM433">
            <v>0.9</v>
          </cell>
        </row>
        <row r="435">
          <cell r="T435">
            <v>0.75</v>
          </cell>
          <cell r="U435">
            <v>0.85</v>
          </cell>
          <cell r="V435">
            <v>0.95</v>
          </cell>
          <cell r="W435">
            <v>0.95</v>
          </cell>
          <cell r="X435">
            <v>0.94</v>
          </cell>
          <cell r="Y435">
            <v>0.92999999999999994</v>
          </cell>
          <cell r="Z435">
            <v>0.91999999999999993</v>
          </cell>
          <cell r="AA435">
            <v>0.90999999999999992</v>
          </cell>
          <cell r="AB435">
            <v>0.9</v>
          </cell>
          <cell r="AC435">
            <v>0.9</v>
          </cell>
          <cell r="AD435">
            <v>0.9</v>
          </cell>
          <cell r="AE435">
            <v>0.9</v>
          </cell>
          <cell r="AF435">
            <v>0.9</v>
          </cell>
          <cell r="AG435">
            <v>0.9</v>
          </cell>
          <cell r="AH435">
            <v>0.9</v>
          </cell>
          <cell r="AI435">
            <v>0.9</v>
          </cell>
          <cell r="AJ435">
            <v>0.9</v>
          </cell>
          <cell r="AK435">
            <v>0.9</v>
          </cell>
          <cell r="AL435">
            <v>0.9</v>
          </cell>
          <cell r="AM435">
            <v>0.9</v>
          </cell>
        </row>
        <row r="437">
          <cell r="T437">
            <v>0.81</v>
          </cell>
          <cell r="U437">
            <v>0.87</v>
          </cell>
          <cell r="V437">
            <v>0.92999999999999994</v>
          </cell>
          <cell r="W437">
            <v>0.99</v>
          </cell>
          <cell r="X437">
            <v>0.95</v>
          </cell>
          <cell r="Y437">
            <v>0.94</v>
          </cell>
          <cell r="Z437">
            <v>0.92999999999999994</v>
          </cell>
          <cell r="AA437">
            <v>0.91999999999999993</v>
          </cell>
          <cell r="AB437">
            <v>0.90999999999999992</v>
          </cell>
          <cell r="AC437">
            <v>0.9</v>
          </cell>
          <cell r="AD437">
            <v>0.9</v>
          </cell>
          <cell r="AE437">
            <v>0.9</v>
          </cell>
          <cell r="AF437">
            <v>0.9</v>
          </cell>
          <cell r="AG437">
            <v>0.9</v>
          </cell>
          <cell r="AH437">
            <v>0.9</v>
          </cell>
          <cell r="AI437">
            <v>0.9</v>
          </cell>
          <cell r="AJ437">
            <v>0.9</v>
          </cell>
          <cell r="AK437">
            <v>0.9</v>
          </cell>
          <cell r="AL437">
            <v>0.9</v>
          </cell>
          <cell r="AM437">
            <v>0.9</v>
          </cell>
        </row>
        <row r="439">
          <cell r="T439">
            <v>0.92249999999999999</v>
          </cell>
          <cell r="U439">
            <v>0.92249999999999999</v>
          </cell>
          <cell r="V439">
            <v>0.92249999999999999</v>
          </cell>
          <cell r="W439">
            <v>0.92249999999999999</v>
          </cell>
          <cell r="X439">
            <v>0.92249999999999999</v>
          </cell>
          <cell r="Y439">
            <v>0.92249999999999999</v>
          </cell>
          <cell r="Z439">
            <v>0.92249999999999999</v>
          </cell>
          <cell r="AA439">
            <v>0.92249999999999999</v>
          </cell>
          <cell r="AB439">
            <v>0.92249999999999999</v>
          </cell>
          <cell r="AC439">
            <v>0.92249999999999999</v>
          </cell>
          <cell r="AD439">
            <v>0.92249999999999999</v>
          </cell>
          <cell r="AE439">
            <v>0.92249999999999999</v>
          </cell>
          <cell r="AF439">
            <v>0.92249999999999999</v>
          </cell>
          <cell r="AG439">
            <v>0.92249999999999999</v>
          </cell>
          <cell r="AH439">
            <v>0.92249999999999999</v>
          </cell>
          <cell r="AI439">
            <v>0.92249999999999999</v>
          </cell>
          <cell r="AJ439">
            <v>0.92249999999999999</v>
          </cell>
          <cell r="AK439">
            <v>0.92249999999999999</v>
          </cell>
          <cell r="AL439">
            <v>0.92249999999999999</v>
          </cell>
          <cell r="AM439">
            <v>0.92249999999999999</v>
          </cell>
        </row>
        <row r="441">
          <cell r="T441">
            <v>0.90749999999999997</v>
          </cell>
          <cell r="U441">
            <v>0.90749999999999997</v>
          </cell>
          <cell r="V441">
            <v>0.90749999999999997</v>
          </cell>
          <cell r="W441">
            <v>0.90749999999999997</v>
          </cell>
          <cell r="X441">
            <v>0.90749999999999997</v>
          </cell>
          <cell r="Y441">
            <v>0.90749999999999997</v>
          </cell>
          <cell r="Z441">
            <v>0.90749999999999997</v>
          </cell>
          <cell r="AA441">
            <v>0.90749999999999997</v>
          </cell>
          <cell r="AB441">
            <v>0.90749999999999997</v>
          </cell>
          <cell r="AC441">
            <v>0.90749999999999997</v>
          </cell>
          <cell r="AD441">
            <v>0.90749999999999997</v>
          </cell>
          <cell r="AE441">
            <v>0.90749999999999997</v>
          </cell>
          <cell r="AF441">
            <v>0.90749999999999997</v>
          </cell>
          <cell r="AG441">
            <v>0.90749999999999997</v>
          </cell>
          <cell r="AH441">
            <v>0.90749999999999997</v>
          </cell>
          <cell r="AI441">
            <v>0.90749999999999997</v>
          </cell>
          <cell r="AJ441">
            <v>0.90749999999999997</v>
          </cell>
          <cell r="AK441">
            <v>0.90749999999999997</v>
          </cell>
          <cell r="AL441">
            <v>0.90749999999999997</v>
          </cell>
          <cell r="AM441">
            <v>0.90749999999999997</v>
          </cell>
        </row>
        <row r="443">
          <cell r="T443">
            <v>0.9</v>
          </cell>
          <cell r="U443">
            <v>0.9</v>
          </cell>
          <cell r="V443">
            <v>0.9</v>
          </cell>
          <cell r="W443">
            <v>0.9</v>
          </cell>
          <cell r="X443">
            <v>0.9</v>
          </cell>
          <cell r="Y443">
            <v>0.9</v>
          </cell>
          <cell r="Z443">
            <v>0.9</v>
          </cell>
          <cell r="AA443">
            <v>0.9</v>
          </cell>
          <cell r="AB443">
            <v>0.9</v>
          </cell>
          <cell r="AC443">
            <v>0.9</v>
          </cell>
          <cell r="AD443">
            <v>0.9</v>
          </cell>
          <cell r="AE443">
            <v>0.9</v>
          </cell>
          <cell r="AF443">
            <v>0.9</v>
          </cell>
          <cell r="AG443">
            <v>0.9</v>
          </cell>
          <cell r="AH443">
            <v>0.9</v>
          </cell>
          <cell r="AI443">
            <v>0.9</v>
          </cell>
          <cell r="AJ443">
            <v>0.9</v>
          </cell>
          <cell r="AK443">
            <v>0.9</v>
          </cell>
          <cell r="AL443">
            <v>0.9</v>
          </cell>
          <cell r="AM443">
            <v>0.9</v>
          </cell>
        </row>
        <row r="445">
          <cell r="T445">
            <v>0.86250000000000004</v>
          </cell>
          <cell r="U445">
            <v>0.86250000000000004</v>
          </cell>
          <cell r="V445">
            <v>0.86250000000000004</v>
          </cell>
          <cell r="W445">
            <v>0.86250000000000004</v>
          </cell>
          <cell r="X445">
            <v>0.86250000000000004</v>
          </cell>
          <cell r="Y445">
            <v>0.86250000000000004</v>
          </cell>
          <cell r="Z445">
            <v>0.86250000000000004</v>
          </cell>
          <cell r="AA445">
            <v>0.86250000000000004</v>
          </cell>
          <cell r="AB445">
            <v>0.86250000000000004</v>
          </cell>
          <cell r="AC445">
            <v>0.86250000000000004</v>
          </cell>
          <cell r="AD445">
            <v>0.86250000000000004</v>
          </cell>
          <cell r="AE445">
            <v>0.86250000000000004</v>
          </cell>
          <cell r="AF445">
            <v>0.86250000000000004</v>
          </cell>
          <cell r="AG445">
            <v>0.86250000000000004</v>
          </cell>
          <cell r="AH445">
            <v>0.86250000000000004</v>
          </cell>
          <cell r="AI445">
            <v>0.86250000000000004</v>
          </cell>
          <cell r="AJ445">
            <v>0.86250000000000004</v>
          </cell>
          <cell r="AK445">
            <v>0.86250000000000004</v>
          </cell>
          <cell r="AL445">
            <v>0.86250000000000004</v>
          </cell>
          <cell r="AM445">
            <v>0.86250000000000004</v>
          </cell>
        </row>
        <row r="447">
          <cell r="T447">
            <v>0.77099999999999991</v>
          </cell>
          <cell r="U447">
            <v>0.77099999999999991</v>
          </cell>
          <cell r="V447">
            <v>0.77099999999999991</v>
          </cell>
          <cell r="W447">
            <v>0.77099999999999991</v>
          </cell>
          <cell r="X447">
            <v>0.77099999999999991</v>
          </cell>
          <cell r="Y447">
            <v>0.77099999999999991</v>
          </cell>
          <cell r="Z447">
            <v>0.77099999999999991</v>
          </cell>
          <cell r="AA447">
            <v>0.77099999999999991</v>
          </cell>
          <cell r="AB447">
            <v>0.77099999999999991</v>
          </cell>
          <cell r="AC447">
            <v>0.77099999999999991</v>
          </cell>
          <cell r="AD447">
            <v>0.77099999999999991</v>
          </cell>
          <cell r="AE447">
            <v>0.77099999999999991</v>
          </cell>
          <cell r="AF447">
            <v>0.77099999999999991</v>
          </cell>
          <cell r="AG447">
            <v>0.77099999999999991</v>
          </cell>
          <cell r="AH447">
            <v>0.77099999999999991</v>
          </cell>
          <cell r="AI447">
            <v>0.77099999999999991</v>
          </cell>
          <cell r="AJ447">
            <v>0.77099999999999991</v>
          </cell>
          <cell r="AK447">
            <v>0.77099999999999991</v>
          </cell>
          <cell r="AL447">
            <v>0.77099999999999991</v>
          </cell>
          <cell r="AM447">
            <v>0.77099999999999991</v>
          </cell>
        </row>
        <row r="449">
          <cell r="T449">
            <v>0.83699999999999997</v>
          </cell>
          <cell r="U449">
            <v>0.83699999999999997</v>
          </cell>
          <cell r="V449">
            <v>0.83699999999999997</v>
          </cell>
          <cell r="W449">
            <v>0.83699999999999997</v>
          </cell>
          <cell r="X449">
            <v>0.83699999999999997</v>
          </cell>
          <cell r="Y449">
            <v>0.83699999999999997</v>
          </cell>
          <cell r="Z449">
            <v>0.83699999999999997</v>
          </cell>
          <cell r="AA449">
            <v>0.83699999999999997</v>
          </cell>
          <cell r="AB449">
            <v>0.83699999999999997</v>
          </cell>
          <cell r="AC449">
            <v>0.83699999999999997</v>
          </cell>
          <cell r="AD449">
            <v>0.83699999999999997</v>
          </cell>
          <cell r="AE449">
            <v>0.83699999999999997</v>
          </cell>
          <cell r="AF449">
            <v>0.83699999999999997</v>
          </cell>
          <cell r="AG449">
            <v>0.83699999999999997</v>
          </cell>
          <cell r="AH449">
            <v>0.83699999999999997</v>
          </cell>
          <cell r="AI449">
            <v>0.83699999999999997</v>
          </cell>
          <cell r="AJ449">
            <v>0.83699999999999997</v>
          </cell>
          <cell r="AK449">
            <v>0.83699999999999997</v>
          </cell>
          <cell r="AL449">
            <v>0.83699999999999997</v>
          </cell>
          <cell r="AM449">
            <v>0.83699999999999997</v>
          </cell>
        </row>
        <row r="451">
          <cell r="T451">
            <v>0.9</v>
          </cell>
          <cell r="U451">
            <v>0.9</v>
          </cell>
          <cell r="V451">
            <v>0.9</v>
          </cell>
          <cell r="W451">
            <v>0.9</v>
          </cell>
          <cell r="X451">
            <v>0.9</v>
          </cell>
          <cell r="Y451">
            <v>0.9</v>
          </cell>
          <cell r="Z451">
            <v>0.9</v>
          </cell>
          <cell r="AA451">
            <v>0.9</v>
          </cell>
          <cell r="AB451">
            <v>0.9</v>
          </cell>
          <cell r="AC451">
            <v>0.9</v>
          </cell>
          <cell r="AD451">
            <v>0.9</v>
          </cell>
          <cell r="AE451">
            <v>0.9</v>
          </cell>
          <cell r="AF451">
            <v>0.9</v>
          </cell>
          <cell r="AG451">
            <v>0.9</v>
          </cell>
          <cell r="AH451">
            <v>0.9</v>
          </cell>
          <cell r="AI451">
            <v>0.9</v>
          </cell>
          <cell r="AJ451">
            <v>0.9</v>
          </cell>
          <cell r="AK451">
            <v>0.9</v>
          </cell>
          <cell r="AL451">
            <v>0.9</v>
          </cell>
          <cell r="AM451">
            <v>0.9</v>
          </cell>
        </row>
        <row r="453">
          <cell r="T453">
            <v>0.78749999999999998</v>
          </cell>
          <cell r="U453">
            <v>0.78749999999999998</v>
          </cell>
          <cell r="V453">
            <v>0.78749999999999998</v>
          </cell>
          <cell r="W453">
            <v>0.78749999999999998</v>
          </cell>
          <cell r="X453">
            <v>0.78749999999999998</v>
          </cell>
          <cell r="Y453">
            <v>0.78749999999999998</v>
          </cell>
          <cell r="Z453">
            <v>0.78749999999999998</v>
          </cell>
          <cell r="AA453">
            <v>0.78749999999999998</v>
          </cell>
          <cell r="AB453">
            <v>0.78749999999999998</v>
          </cell>
          <cell r="AC453">
            <v>0.78749999999999998</v>
          </cell>
          <cell r="AD453">
            <v>0.78749999999999998</v>
          </cell>
          <cell r="AE453">
            <v>0.78749999999999998</v>
          </cell>
          <cell r="AF453">
            <v>0.78749999999999998</v>
          </cell>
          <cell r="AG453">
            <v>0.78749999999999998</v>
          </cell>
          <cell r="AH453">
            <v>0.78749999999999998</v>
          </cell>
          <cell r="AI453">
            <v>0.78749999999999998</v>
          </cell>
          <cell r="AJ453">
            <v>0.78749999999999998</v>
          </cell>
          <cell r="AK453">
            <v>0.78749999999999998</v>
          </cell>
          <cell r="AL453">
            <v>0.78749999999999998</v>
          </cell>
          <cell r="AM453">
            <v>0.78749999999999998</v>
          </cell>
        </row>
        <row r="455">
          <cell r="T455">
            <v>0.71249999999999991</v>
          </cell>
          <cell r="U455">
            <v>0.71249999999999991</v>
          </cell>
          <cell r="V455">
            <v>0.71249999999999991</v>
          </cell>
          <cell r="W455">
            <v>0.71249999999999991</v>
          </cell>
          <cell r="X455">
            <v>0.71249999999999991</v>
          </cell>
          <cell r="Y455">
            <v>0.71249999999999991</v>
          </cell>
          <cell r="Z455">
            <v>0.71249999999999991</v>
          </cell>
          <cell r="AA455">
            <v>0.71249999999999991</v>
          </cell>
          <cell r="AB455">
            <v>0.71249999999999991</v>
          </cell>
          <cell r="AC455">
            <v>0.71249999999999991</v>
          </cell>
          <cell r="AD455">
            <v>0.71249999999999991</v>
          </cell>
          <cell r="AE455">
            <v>0.71249999999999991</v>
          </cell>
          <cell r="AF455">
            <v>0.71249999999999991</v>
          </cell>
          <cell r="AG455">
            <v>0.71249999999999991</v>
          </cell>
          <cell r="AH455">
            <v>0.71249999999999991</v>
          </cell>
          <cell r="AI455">
            <v>0.71249999999999991</v>
          </cell>
          <cell r="AJ455">
            <v>0.71249999999999991</v>
          </cell>
          <cell r="AK455">
            <v>0.71249999999999991</v>
          </cell>
          <cell r="AL455">
            <v>0.71249999999999991</v>
          </cell>
          <cell r="AM455">
            <v>0.71249999999999991</v>
          </cell>
        </row>
        <row r="457">
          <cell r="T457">
            <v>0.75</v>
          </cell>
          <cell r="U457">
            <v>0.75</v>
          </cell>
          <cell r="V457">
            <v>0.75</v>
          </cell>
          <cell r="W457">
            <v>0.75</v>
          </cell>
          <cell r="X457">
            <v>0.75</v>
          </cell>
          <cell r="Y457">
            <v>0.75</v>
          </cell>
          <cell r="Z457">
            <v>0.75</v>
          </cell>
          <cell r="AA457">
            <v>0.75</v>
          </cell>
          <cell r="AB457">
            <v>0.75</v>
          </cell>
          <cell r="AC457">
            <v>0.75</v>
          </cell>
          <cell r="AD457">
            <v>0.75</v>
          </cell>
          <cell r="AE457">
            <v>0.75</v>
          </cell>
          <cell r="AF457">
            <v>0.75</v>
          </cell>
          <cell r="AG457">
            <v>0.75</v>
          </cell>
          <cell r="AH457">
            <v>0.75</v>
          </cell>
          <cell r="AI457">
            <v>0.75</v>
          </cell>
          <cell r="AJ457">
            <v>0.75</v>
          </cell>
          <cell r="AK457">
            <v>0.75</v>
          </cell>
          <cell r="AL457">
            <v>0.75</v>
          </cell>
          <cell r="AM457">
            <v>0.75</v>
          </cell>
        </row>
        <row r="459">
          <cell r="T459">
            <v>0.79499999999999993</v>
          </cell>
          <cell r="U459">
            <v>0.79499999999999993</v>
          </cell>
          <cell r="V459">
            <v>0.79499999999999993</v>
          </cell>
          <cell r="W459">
            <v>0.79499999999999993</v>
          </cell>
          <cell r="X459">
            <v>0.79499999999999993</v>
          </cell>
          <cell r="Y459">
            <v>0.79499999999999993</v>
          </cell>
          <cell r="Z459">
            <v>0.79499999999999993</v>
          </cell>
          <cell r="AA459">
            <v>0.79499999999999993</v>
          </cell>
          <cell r="AB459">
            <v>0.79499999999999993</v>
          </cell>
          <cell r="AC459">
            <v>0.79499999999999993</v>
          </cell>
          <cell r="AD459">
            <v>0.79499999999999993</v>
          </cell>
          <cell r="AE459">
            <v>0.79499999999999993</v>
          </cell>
          <cell r="AF459">
            <v>0.79499999999999993</v>
          </cell>
          <cell r="AG459">
            <v>0.79499999999999993</v>
          </cell>
          <cell r="AH459">
            <v>0.79499999999999993</v>
          </cell>
          <cell r="AI459">
            <v>0.79499999999999993</v>
          </cell>
          <cell r="AJ459">
            <v>0.79499999999999993</v>
          </cell>
          <cell r="AK459">
            <v>0.79499999999999993</v>
          </cell>
          <cell r="AL459">
            <v>0.79499999999999993</v>
          </cell>
          <cell r="AM459">
            <v>0.79499999999999993</v>
          </cell>
        </row>
        <row r="462">
          <cell r="T462">
            <v>0</v>
          </cell>
          <cell r="U462">
            <v>0.05</v>
          </cell>
          <cell r="V462">
            <v>0</v>
          </cell>
          <cell r="W462">
            <v>0</v>
          </cell>
          <cell r="X462">
            <v>0.04</v>
          </cell>
          <cell r="Y462">
            <v>0.04</v>
          </cell>
          <cell r="Z462">
            <v>0.04</v>
          </cell>
          <cell r="AA462">
            <v>0.04</v>
          </cell>
          <cell r="AB462">
            <v>0.04</v>
          </cell>
          <cell r="AC462">
            <v>0.02</v>
          </cell>
          <cell r="AD462">
            <v>0.02</v>
          </cell>
          <cell r="AE462">
            <v>0.02</v>
          </cell>
          <cell r="AF462">
            <v>0.02</v>
          </cell>
          <cell r="AG462">
            <v>0.02</v>
          </cell>
          <cell r="AH462">
            <v>0.02</v>
          </cell>
          <cell r="AI462">
            <v>0.02</v>
          </cell>
          <cell r="AJ462">
            <v>0.02</v>
          </cell>
          <cell r="AK462">
            <v>0.02</v>
          </cell>
          <cell r="AL462">
            <v>0.02</v>
          </cell>
          <cell r="AM462">
            <v>0.02</v>
          </cell>
        </row>
        <row r="463">
          <cell r="T463">
            <v>0</v>
          </cell>
          <cell r="U463">
            <v>0.05</v>
          </cell>
          <cell r="V463">
            <v>0</v>
          </cell>
          <cell r="W463">
            <v>0</v>
          </cell>
          <cell r="X463">
            <v>0.04</v>
          </cell>
          <cell r="Y463">
            <v>0.04</v>
          </cell>
          <cell r="Z463">
            <v>0.04</v>
          </cell>
          <cell r="AA463">
            <v>0.04</v>
          </cell>
          <cell r="AB463">
            <v>0.04</v>
          </cell>
          <cell r="AC463">
            <v>0.02</v>
          </cell>
          <cell r="AD463">
            <v>0.02</v>
          </cell>
          <cell r="AE463">
            <v>0.02</v>
          </cell>
          <cell r="AF463">
            <v>0.02</v>
          </cell>
          <cell r="AG463">
            <v>0.02</v>
          </cell>
          <cell r="AH463">
            <v>0.02</v>
          </cell>
          <cell r="AI463">
            <v>0.02</v>
          </cell>
          <cell r="AJ463">
            <v>0.02</v>
          </cell>
          <cell r="AK463">
            <v>0.02</v>
          </cell>
          <cell r="AL463">
            <v>0.02</v>
          </cell>
          <cell r="AM463">
            <v>0.02</v>
          </cell>
        </row>
        <row r="464">
          <cell r="T464">
            <v>0</v>
          </cell>
          <cell r="U464">
            <v>0.05</v>
          </cell>
          <cell r="V464">
            <v>0</v>
          </cell>
          <cell r="W464">
            <v>0</v>
          </cell>
          <cell r="X464">
            <v>0.04</v>
          </cell>
          <cell r="Y464">
            <v>0.04</v>
          </cell>
          <cell r="Z464">
            <v>0.04</v>
          </cell>
          <cell r="AA464">
            <v>0.04</v>
          </cell>
          <cell r="AB464">
            <v>0.04</v>
          </cell>
          <cell r="AC464">
            <v>0.02</v>
          </cell>
          <cell r="AD464">
            <v>0.02</v>
          </cell>
          <cell r="AE464">
            <v>0.02</v>
          </cell>
          <cell r="AF464">
            <v>0.02</v>
          </cell>
          <cell r="AG464">
            <v>0.02</v>
          </cell>
          <cell r="AH464">
            <v>0.02</v>
          </cell>
          <cell r="AI464">
            <v>0.02</v>
          </cell>
          <cell r="AJ464">
            <v>0.02</v>
          </cell>
          <cell r="AK464">
            <v>0.02</v>
          </cell>
          <cell r="AL464">
            <v>0.02</v>
          </cell>
          <cell r="AM464">
            <v>0.02</v>
          </cell>
        </row>
        <row r="465">
          <cell r="T465">
            <v>0</v>
          </cell>
          <cell r="U465">
            <v>0.05</v>
          </cell>
          <cell r="V465">
            <v>0</v>
          </cell>
          <cell r="W465">
            <v>0</v>
          </cell>
          <cell r="X465">
            <v>0.04</v>
          </cell>
          <cell r="Y465">
            <v>0.04</v>
          </cell>
          <cell r="Z465">
            <v>0.04</v>
          </cell>
          <cell r="AA465">
            <v>0.04</v>
          </cell>
          <cell r="AB465">
            <v>0.04</v>
          </cell>
          <cell r="AC465">
            <v>0.02</v>
          </cell>
          <cell r="AD465">
            <v>0.02</v>
          </cell>
          <cell r="AE465">
            <v>0.02</v>
          </cell>
          <cell r="AF465">
            <v>0.02</v>
          </cell>
          <cell r="AG465">
            <v>0.02</v>
          </cell>
          <cell r="AH465">
            <v>0.02</v>
          </cell>
          <cell r="AI465">
            <v>0.02</v>
          </cell>
          <cell r="AJ465">
            <v>0.02</v>
          </cell>
          <cell r="AK465">
            <v>0.02</v>
          </cell>
          <cell r="AL465">
            <v>0.02</v>
          </cell>
          <cell r="AM465">
            <v>0.02</v>
          </cell>
        </row>
        <row r="466">
          <cell r="T466">
            <v>0</v>
          </cell>
          <cell r="U466">
            <v>0.05</v>
          </cell>
          <cell r="V466">
            <v>0</v>
          </cell>
          <cell r="W466">
            <v>0</v>
          </cell>
          <cell r="X466">
            <v>0.04</v>
          </cell>
          <cell r="Y466">
            <v>0.04</v>
          </cell>
          <cell r="Z466">
            <v>0.04</v>
          </cell>
          <cell r="AA466">
            <v>0.04</v>
          </cell>
          <cell r="AB466">
            <v>0.04</v>
          </cell>
          <cell r="AC466">
            <v>0.02</v>
          </cell>
          <cell r="AD466">
            <v>0.02</v>
          </cell>
          <cell r="AE466">
            <v>0.02</v>
          </cell>
          <cell r="AF466">
            <v>0.02</v>
          </cell>
          <cell r="AG466">
            <v>0.02</v>
          </cell>
          <cell r="AH466">
            <v>0.02</v>
          </cell>
          <cell r="AI466">
            <v>0.02</v>
          </cell>
          <cell r="AJ466">
            <v>0.02</v>
          </cell>
          <cell r="AK466">
            <v>0.02</v>
          </cell>
          <cell r="AL466">
            <v>0.02</v>
          </cell>
          <cell r="AM466">
            <v>0.02</v>
          </cell>
        </row>
        <row r="467">
          <cell r="T467">
            <v>0</v>
          </cell>
          <cell r="U467">
            <v>0.05</v>
          </cell>
          <cell r="V467">
            <v>0</v>
          </cell>
          <cell r="W467">
            <v>0</v>
          </cell>
          <cell r="X467">
            <v>0.04</v>
          </cell>
          <cell r="Y467">
            <v>0.04</v>
          </cell>
          <cell r="Z467">
            <v>0.04</v>
          </cell>
          <cell r="AA467">
            <v>0.04</v>
          </cell>
          <cell r="AB467">
            <v>0.04</v>
          </cell>
          <cell r="AC467">
            <v>0.02</v>
          </cell>
          <cell r="AD467">
            <v>0.02</v>
          </cell>
          <cell r="AE467">
            <v>0.02</v>
          </cell>
          <cell r="AF467">
            <v>0.02</v>
          </cell>
          <cell r="AG467">
            <v>0.02</v>
          </cell>
          <cell r="AH467">
            <v>0.02</v>
          </cell>
          <cell r="AI467">
            <v>0.02</v>
          </cell>
          <cell r="AJ467">
            <v>0.02</v>
          </cell>
          <cell r="AK467">
            <v>0.02</v>
          </cell>
          <cell r="AL467">
            <v>0.02</v>
          </cell>
          <cell r="AM467">
            <v>0.02</v>
          </cell>
        </row>
        <row r="468">
          <cell r="T468">
            <v>0</v>
          </cell>
          <cell r="U468">
            <v>0.05</v>
          </cell>
          <cell r="V468">
            <v>0</v>
          </cell>
          <cell r="W468">
            <v>0</v>
          </cell>
          <cell r="X468">
            <v>0.04</v>
          </cell>
          <cell r="Y468">
            <v>0.04</v>
          </cell>
          <cell r="Z468">
            <v>0.04</v>
          </cell>
          <cell r="AA468">
            <v>0.04</v>
          </cell>
          <cell r="AB468">
            <v>0.04</v>
          </cell>
          <cell r="AC468">
            <v>0.02</v>
          </cell>
          <cell r="AD468">
            <v>0.02</v>
          </cell>
          <cell r="AE468">
            <v>0.02</v>
          </cell>
          <cell r="AF468">
            <v>0.02</v>
          </cell>
          <cell r="AG468">
            <v>0.02</v>
          </cell>
          <cell r="AH468">
            <v>0.02</v>
          </cell>
          <cell r="AI468">
            <v>0.02</v>
          </cell>
          <cell r="AJ468">
            <v>0.02</v>
          </cell>
          <cell r="AK468">
            <v>0.02</v>
          </cell>
          <cell r="AL468">
            <v>0.02</v>
          </cell>
          <cell r="AM468">
            <v>0.02</v>
          </cell>
        </row>
        <row r="469">
          <cell r="T469">
            <v>0</v>
          </cell>
          <cell r="U469">
            <v>0.05</v>
          </cell>
          <cell r="V469">
            <v>0</v>
          </cell>
          <cell r="W469">
            <v>0</v>
          </cell>
          <cell r="X469">
            <v>0.04</v>
          </cell>
          <cell r="Y469">
            <v>0.04</v>
          </cell>
          <cell r="Z469">
            <v>0.04</v>
          </cell>
          <cell r="AA469">
            <v>0.04</v>
          </cell>
          <cell r="AB469">
            <v>0.04</v>
          </cell>
          <cell r="AC469">
            <v>0.02</v>
          </cell>
          <cell r="AD469">
            <v>0.02</v>
          </cell>
          <cell r="AE469">
            <v>0.02</v>
          </cell>
          <cell r="AF469">
            <v>0.02</v>
          </cell>
          <cell r="AG469">
            <v>0.02</v>
          </cell>
          <cell r="AH469">
            <v>0.02</v>
          </cell>
          <cell r="AI469">
            <v>0.02</v>
          </cell>
          <cell r="AJ469">
            <v>0.02</v>
          </cell>
          <cell r="AK469">
            <v>0.02</v>
          </cell>
          <cell r="AL469">
            <v>0.02</v>
          </cell>
          <cell r="AM469">
            <v>0.02</v>
          </cell>
        </row>
        <row r="470">
          <cell r="T470">
            <v>0</v>
          </cell>
          <cell r="U470">
            <v>0.05</v>
          </cell>
          <cell r="V470">
            <v>0</v>
          </cell>
          <cell r="W470">
            <v>0</v>
          </cell>
          <cell r="X470">
            <v>0.04</v>
          </cell>
          <cell r="Y470">
            <v>0.04</v>
          </cell>
          <cell r="Z470">
            <v>0.04</v>
          </cell>
          <cell r="AA470">
            <v>0.04</v>
          </cell>
          <cell r="AB470">
            <v>0.04</v>
          </cell>
          <cell r="AC470">
            <v>0.02</v>
          </cell>
          <cell r="AD470">
            <v>0.02</v>
          </cell>
          <cell r="AE470">
            <v>0.02</v>
          </cell>
          <cell r="AF470">
            <v>0.02</v>
          </cell>
          <cell r="AG470">
            <v>0.02</v>
          </cell>
          <cell r="AH470">
            <v>0.02</v>
          </cell>
          <cell r="AI470">
            <v>0.02</v>
          </cell>
          <cell r="AJ470">
            <v>0.02</v>
          </cell>
          <cell r="AK470">
            <v>0.02</v>
          </cell>
          <cell r="AL470">
            <v>0.02</v>
          </cell>
          <cell r="AM470">
            <v>0.02</v>
          </cell>
        </row>
        <row r="471">
          <cell r="T471">
            <v>0</v>
          </cell>
          <cell r="U471">
            <v>0.05</v>
          </cell>
          <cell r="V471">
            <v>0</v>
          </cell>
          <cell r="W471">
            <v>0</v>
          </cell>
          <cell r="X471">
            <v>0.04</v>
          </cell>
          <cell r="Y471">
            <v>0.04</v>
          </cell>
          <cell r="Z471">
            <v>0.04</v>
          </cell>
          <cell r="AA471">
            <v>0.04</v>
          </cell>
          <cell r="AB471">
            <v>0.04</v>
          </cell>
          <cell r="AC471">
            <v>0.02</v>
          </cell>
          <cell r="AD471">
            <v>0.02</v>
          </cell>
          <cell r="AE471">
            <v>0.02</v>
          </cell>
          <cell r="AF471">
            <v>0.02</v>
          </cell>
          <cell r="AG471">
            <v>0.02</v>
          </cell>
          <cell r="AH471">
            <v>0.02</v>
          </cell>
          <cell r="AI471">
            <v>0.02</v>
          </cell>
          <cell r="AJ471">
            <v>0.02</v>
          </cell>
          <cell r="AK471">
            <v>0.02</v>
          </cell>
          <cell r="AL471">
            <v>0.02</v>
          </cell>
          <cell r="AM471">
            <v>0.02</v>
          </cell>
        </row>
        <row r="472">
          <cell r="T472">
            <v>0</v>
          </cell>
          <cell r="U472">
            <v>0.05</v>
          </cell>
          <cell r="V472">
            <v>0</v>
          </cell>
          <cell r="W472">
            <v>0</v>
          </cell>
          <cell r="X472">
            <v>0.04</v>
          </cell>
          <cell r="Y472">
            <v>0.04</v>
          </cell>
          <cell r="Z472">
            <v>0.04</v>
          </cell>
          <cell r="AA472">
            <v>0.04</v>
          </cell>
          <cell r="AB472">
            <v>0.04</v>
          </cell>
          <cell r="AC472">
            <v>0.02</v>
          </cell>
          <cell r="AD472">
            <v>0.02</v>
          </cell>
          <cell r="AE472">
            <v>0.02</v>
          </cell>
          <cell r="AF472">
            <v>0.02</v>
          </cell>
          <cell r="AG472">
            <v>0.02</v>
          </cell>
          <cell r="AH472">
            <v>0.02</v>
          </cell>
          <cell r="AI472">
            <v>0.02</v>
          </cell>
          <cell r="AJ472">
            <v>0.02</v>
          </cell>
          <cell r="AK472">
            <v>0.02</v>
          </cell>
          <cell r="AL472">
            <v>0.02</v>
          </cell>
          <cell r="AM472">
            <v>0.02</v>
          </cell>
        </row>
        <row r="473">
          <cell r="T473">
            <v>0</v>
          </cell>
          <cell r="U473">
            <v>0.05</v>
          </cell>
          <cell r="V473">
            <v>0</v>
          </cell>
          <cell r="W473">
            <v>0</v>
          </cell>
          <cell r="X473">
            <v>0.04</v>
          </cell>
          <cell r="Y473">
            <v>0.04</v>
          </cell>
          <cell r="Z473">
            <v>0.04</v>
          </cell>
          <cell r="AA473">
            <v>0.04</v>
          </cell>
          <cell r="AB473">
            <v>0.04</v>
          </cell>
          <cell r="AC473">
            <v>0.02</v>
          </cell>
          <cell r="AD473">
            <v>0.02</v>
          </cell>
          <cell r="AE473">
            <v>0.02</v>
          </cell>
          <cell r="AF473">
            <v>0.02</v>
          </cell>
          <cell r="AG473">
            <v>0.02</v>
          </cell>
          <cell r="AH473">
            <v>0.02</v>
          </cell>
          <cell r="AI473">
            <v>0.02</v>
          </cell>
          <cell r="AJ473">
            <v>0.02</v>
          </cell>
          <cell r="AK473">
            <v>0.02</v>
          </cell>
          <cell r="AL473">
            <v>0.02</v>
          </cell>
          <cell r="AM473">
            <v>0.02</v>
          </cell>
        </row>
        <row r="474">
          <cell r="T474">
            <v>0</v>
          </cell>
          <cell r="U474">
            <v>0.05</v>
          </cell>
          <cell r="V474">
            <v>0</v>
          </cell>
          <cell r="W474">
            <v>0</v>
          </cell>
          <cell r="X474">
            <v>0.04</v>
          </cell>
          <cell r="Y474">
            <v>0.04</v>
          </cell>
          <cell r="Z474">
            <v>0.04</v>
          </cell>
          <cell r="AA474">
            <v>0.04</v>
          </cell>
          <cell r="AB474">
            <v>0.04</v>
          </cell>
          <cell r="AC474">
            <v>0.02</v>
          </cell>
          <cell r="AD474">
            <v>0.02</v>
          </cell>
          <cell r="AE474">
            <v>0.02</v>
          </cell>
          <cell r="AF474">
            <v>0.02</v>
          </cell>
          <cell r="AG474">
            <v>0.02</v>
          </cell>
          <cell r="AH474">
            <v>0.02</v>
          </cell>
          <cell r="AI474">
            <v>0.02</v>
          </cell>
          <cell r="AJ474">
            <v>0.02</v>
          </cell>
          <cell r="AK474">
            <v>0.02</v>
          </cell>
          <cell r="AL474">
            <v>0.02</v>
          </cell>
          <cell r="AM474">
            <v>0.02</v>
          </cell>
        </row>
        <row r="475">
          <cell r="T475">
            <v>0</v>
          </cell>
          <cell r="U475">
            <v>0.05</v>
          </cell>
          <cell r="V475">
            <v>0</v>
          </cell>
          <cell r="W475">
            <v>0</v>
          </cell>
          <cell r="X475">
            <v>0.04</v>
          </cell>
          <cell r="Y475">
            <v>0.04</v>
          </cell>
          <cell r="Z475">
            <v>0.04</v>
          </cell>
          <cell r="AA475">
            <v>0.04</v>
          </cell>
          <cell r="AB475">
            <v>0.04</v>
          </cell>
          <cell r="AC475">
            <v>0.02</v>
          </cell>
          <cell r="AD475">
            <v>0.02</v>
          </cell>
          <cell r="AE475">
            <v>0.02</v>
          </cell>
          <cell r="AF475">
            <v>0.02</v>
          </cell>
          <cell r="AG475">
            <v>0.02</v>
          </cell>
          <cell r="AH475">
            <v>0.02</v>
          </cell>
          <cell r="AI475">
            <v>0.02</v>
          </cell>
          <cell r="AJ475">
            <v>0.02</v>
          </cell>
          <cell r="AK475">
            <v>0.02</v>
          </cell>
          <cell r="AL475">
            <v>0.02</v>
          </cell>
          <cell r="AM475">
            <v>0.02</v>
          </cell>
        </row>
        <row r="476">
          <cell r="T476">
            <v>0</v>
          </cell>
          <cell r="U476">
            <v>0.05</v>
          </cell>
          <cell r="V476">
            <v>0</v>
          </cell>
          <cell r="W476">
            <v>0</v>
          </cell>
          <cell r="X476">
            <v>0.04</v>
          </cell>
          <cell r="Y476">
            <v>0.04</v>
          </cell>
          <cell r="Z476">
            <v>0.04</v>
          </cell>
          <cell r="AA476">
            <v>0.04</v>
          </cell>
          <cell r="AB476">
            <v>0.04</v>
          </cell>
          <cell r="AC476">
            <v>0.02</v>
          </cell>
          <cell r="AD476">
            <v>0.02</v>
          </cell>
          <cell r="AE476">
            <v>0.02</v>
          </cell>
          <cell r="AF476">
            <v>0.02</v>
          </cell>
          <cell r="AG476">
            <v>0.02</v>
          </cell>
          <cell r="AH476">
            <v>0.02</v>
          </cell>
          <cell r="AI476">
            <v>0.02</v>
          </cell>
          <cell r="AJ476">
            <v>0.02</v>
          </cell>
          <cell r="AK476">
            <v>0.02</v>
          </cell>
          <cell r="AL476">
            <v>0.02</v>
          </cell>
          <cell r="AM476">
            <v>0.02</v>
          </cell>
        </row>
        <row r="497">
          <cell r="T497">
            <v>1</v>
          </cell>
          <cell r="U497">
            <v>1</v>
          </cell>
          <cell r="V497">
            <v>1</v>
          </cell>
          <cell r="W497">
            <v>1</v>
          </cell>
          <cell r="X497">
            <v>1</v>
          </cell>
          <cell r="Y497">
            <v>1</v>
          </cell>
          <cell r="Z497">
            <v>1</v>
          </cell>
          <cell r="AA497">
            <v>1</v>
          </cell>
          <cell r="AB497">
            <v>1</v>
          </cell>
          <cell r="AC497">
            <v>1</v>
          </cell>
          <cell r="AD497">
            <v>1</v>
          </cell>
          <cell r="AE497">
            <v>1</v>
          </cell>
          <cell r="AF497">
            <v>1</v>
          </cell>
          <cell r="AG497">
            <v>1</v>
          </cell>
          <cell r="AH497">
            <v>1</v>
          </cell>
          <cell r="AI497">
            <v>1</v>
          </cell>
          <cell r="AJ497">
            <v>1</v>
          </cell>
          <cell r="AK497">
            <v>1</v>
          </cell>
          <cell r="AL497">
            <v>1</v>
          </cell>
          <cell r="AM497">
            <v>1</v>
          </cell>
        </row>
        <row r="499">
          <cell r="T499">
            <v>1</v>
          </cell>
          <cell r="U499">
            <v>1</v>
          </cell>
          <cell r="V499">
            <v>1</v>
          </cell>
          <cell r="W499">
            <v>1</v>
          </cell>
          <cell r="X499">
            <v>1</v>
          </cell>
          <cell r="Y499">
            <v>1</v>
          </cell>
          <cell r="Z499">
            <v>1</v>
          </cell>
          <cell r="AA499">
            <v>1</v>
          </cell>
          <cell r="AB499">
            <v>1</v>
          </cell>
          <cell r="AC499">
            <v>1</v>
          </cell>
          <cell r="AD499">
            <v>1</v>
          </cell>
          <cell r="AE499">
            <v>1</v>
          </cell>
          <cell r="AF499">
            <v>1</v>
          </cell>
          <cell r="AG499">
            <v>1</v>
          </cell>
          <cell r="AH499">
            <v>1</v>
          </cell>
          <cell r="AI499">
            <v>1</v>
          </cell>
          <cell r="AJ499">
            <v>1</v>
          </cell>
          <cell r="AK499">
            <v>1</v>
          </cell>
          <cell r="AL499">
            <v>1</v>
          </cell>
          <cell r="AM499">
            <v>1</v>
          </cell>
        </row>
        <row r="501">
          <cell r="T501">
            <v>1</v>
          </cell>
          <cell r="U501">
            <v>1</v>
          </cell>
          <cell r="V501">
            <v>1</v>
          </cell>
          <cell r="W501">
            <v>1</v>
          </cell>
          <cell r="X501">
            <v>1</v>
          </cell>
          <cell r="Y501">
            <v>1</v>
          </cell>
          <cell r="Z501">
            <v>1</v>
          </cell>
          <cell r="AA501">
            <v>1</v>
          </cell>
          <cell r="AB501">
            <v>1</v>
          </cell>
          <cell r="AC501">
            <v>1</v>
          </cell>
          <cell r="AD501">
            <v>1</v>
          </cell>
          <cell r="AE501">
            <v>1</v>
          </cell>
          <cell r="AF501">
            <v>1</v>
          </cell>
          <cell r="AG501">
            <v>1</v>
          </cell>
          <cell r="AH501">
            <v>1</v>
          </cell>
          <cell r="AI501">
            <v>1</v>
          </cell>
          <cell r="AJ501">
            <v>1</v>
          </cell>
          <cell r="AK501">
            <v>1</v>
          </cell>
          <cell r="AL501">
            <v>1</v>
          </cell>
          <cell r="AM501">
            <v>1</v>
          </cell>
        </row>
        <row r="506">
          <cell r="H506">
            <v>0.22</v>
          </cell>
        </row>
        <row r="507">
          <cell r="H507">
            <v>0.24</v>
          </cell>
        </row>
        <row r="508">
          <cell r="H508">
            <v>0.18960687002620139</v>
          </cell>
        </row>
        <row r="509">
          <cell r="H509">
            <v>0.41051152923251893</v>
          </cell>
        </row>
        <row r="510">
          <cell r="H510">
            <v>0.43895113775602296</v>
          </cell>
        </row>
        <row r="511">
          <cell r="H511">
            <v>1.3050305739682202</v>
          </cell>
        </row>
        <row r="512">
          <cell r="H512">
            <v>0.97</v>
          </cell>
        </row>
        <row r="513">
          <cell r="H513">
            <v>0.22</v>
          </cell>
        </row>
        <row r="514">
          <cell r="H514">
            <v>0.85</v>
          </cell>
        </row>
        <row r="515">
          <cell r="H515">
            <v>1.1499999999999999</v>
          </cell>
        </row>
        <row r="516">
          <cell r="H516">
            <v>1.22</v>
          </cell>
        </row>
        <row r="517">
          <cell r="H517">
            <v>1.1299999999999999</v>
          </cell>
        </row>
        <row r="518">
          <cell r="H518">
            <v>0.84</v>
          </cell>
        </row>
        <row r="519">
          <cell r="H519">
            <v>1.08</v>
          </cell>
        </row>
        <row r="520">
          <cell r="H520">
            <v>1</v>
          </cell>
        </row>
        <row r="524">
          <cell r="T524">
            <v>25</v>
          </cell>
          <cell r="U524">
            <v>25</v>
          </cell>
          <cell r="V524">
            <v>25</v>
          </cell>
          <cell r="W524">
            <v>25</v>
          </cell>
          <cell r="X524">
            <v>25</v>
          </cell>
          <cell r="Y524">
            <v>25</v>
          </cell>
          <cell r="Z524">
            <v>25</v>
          </cell>
          <cell r="AA524">
            <v>25</v>
          </cell>
          <cell r="AB524">
            <v>25</v>
          </cell>
          <cell r="AC524">
            <v>25</v>
          </cell>
          <cell r="AD524">
            <v>25</v>
          </cell>
          <cell r="AE524">
            <v>25</v>
          </cell>
          <cell r="AF524">
            <v>25</v>
          </cell>
          <cell r="AG524">
            <v>25</v>
          </cell>
          <cell r="AH524">
            <v>25</v>
          </cell>
          <cell r="AI524">
            <v>25</v>
          </cell>
          <cell r="AJ524">
            <v>25</v>
          </cell>
          <cell r="AK524">
            <v>25</v>
          </cell>
          <cell r="AL524">
            <v>25</v>
          </cell>
          <cell r="AM524">
            <v>25</v>
          </cell>
        </row>
        <row r="525">
          <cell r="T525">
            <v>20</v>
          </cell>
          <cell r="U525">
            <v>20</v>
          </cell>
          <cell r="V525">
            <v>20</v>
          </cell>
          <cell r="W525">
            <v>20</v>
          </cell>
          <cell r="X525">
            <v>20</v>
          </cell>
          <cell r="Y525">
            <v>20</v>
          </cell>
          <cell r="Z525">
            <v>20</v>
          </cell>
          <cell r="AA525">
            <v>20</v>
          </cell>
          <cell r="AB525">
            <v>20</v>
          </cell>
          <cell r="AC525">
            <v>20</v>
          </cell>
          <cell r="AD525">
            <v>20</v>
          </cell>
          <cell r="AE525">
            <v>20</v>
          </cell>
          <cell r="AF525">
            <v>20</v>
          </cell>
          <cell r="AG525">
            <v>20</v>
          </cell>
          <cell r="AH525">
            <v>20</v>
          </cell>
          <cell r="AI525">
            <v>20</v>
          </cell>
          <cell r="AJ525">
            <v>20</v>
          </cell>
          <cell r="AK525">
            <v>20</v>
          </cell>
          <cell r="AL525">
            <v>20</v>
          </cell>
          <cell r="AM525">
            <v>20</v>
          </cell>
        </row>
        <row r="526">
          <cell r="T526">
            <v>20</v>
          </cell>
          <cell r="U526">
            <v>20</v>
          </cell>
          <cell r="V526">
            <v>20</v>
          </cell>
          <cell r="W526">
            <v>20</v>
          </cell>
          <cell r="X526">
            <v>20</v>
          </cell>
          <cell r="Y526">
            <v>20</v>
          </cell>
          <cell r="Z526">
            <v>20</v>
          </cell>
          <cell r="AA526">
            <v>20</v>
          </cell>
          <cell r="AB526">
            <v>20</v>
          </cell>
          <cell r="AC526">
            <v>20</v>
          </cell>
          <cell r="AD526">
            <v>20</v>
          </cell>
          <cell r="AE526">
            <v>20</v>
          </cell>
          <cell r="AF526">
            <v>20</v>
          </cell>
          <cell r="AG526">
            <v>20</v>
          </cell>
          <cell r="AH526">
            <v>20</v>
          </cell>
          <cell r="AI526">
            <v>20</v>
          </cell>
          <cell r="AJ526">
            <v>20</v>
          </cell>
          <cell r="AK526">
            <v>20</v>
          </cell>
          <cell r="AL526">
            <v>20</v>
          </cell>
          <cell r="AM526">
            <v>20</v>
          </cell>
        </row>
        <row r="527">
          <cell r="T527">
            <v>20</v>
          </cell>
          <cell r="U527">
            <v>20</v>
          </cell>
          <cell r="V527">
            <v>20</v>
          </cell>
          <cell r="W527">
            <v>20</v>
          </cell>
          <cell r="X527">
            <v>20</v>
          </cell>
          <cell r="Y527">
            <v>20</v>
          </cell>
          <cell r="Z527">
            <v>20</v>
          </cell>
          <cell r="AA527">
            <v>20</v>
          </cell>
          <cell r="AB527">
            <v>20</v>
          </cell>
          <cell r="AC527">
            <v>20</v>
          </cell>
          <cell r="AD527">
            <v>20</v>
          </cell>
          <cell r="AE527">
            <v>20</v>
          </cell>
          <cell r="AF527">
            <v>20</v>
          </cell>
          <cell r="AG527">
            <v>20</v>
          </cell>
          <cell r="AH527">
            <v>20</v>
          </cell>
          <cell r="AI527">
            <v>20</v>
          </cell>
          <cell r="AJ527">
            <v>20</v>
          </cell>
          <cell r="AK527">
            <v>20</v>
          </cell>
          <cell r="AL527">
            <v>20</v>
          </cell>
          <cell r="AM527">
            <v>20</v>
          </cell>
        </row>
        <row r="528">
          <cell r="T528">
            <v>20</v>
          </cell>
          <cell r="U528">
            <v>20</v>
          </cell>
          <cell r="V528">
            <v>20</v>
          </cell>
          <cell r="W528">
            <v>20</v>
          </cell>
          <cell r="X528">
            <v>20</v>
          </cell>
          <cell r="Y528">
            <v>20</v>
          </cell>
          <cell r="Z528">
            <v>20</v>
          </cell>
          <cell r="AA528">
            <v>20</v>
          </cell>
          <cell r="AB528">
            <v>20</v>
          </cell>
          <cell r="AC528">
            <v>20</v>
          </cell>
          <cell r="AD528">
            <v>20</v>
          </cell>
          <cell r="AE528">
            <v>20</v>
          </cell>
          <cell r="AF528">
            <v>20</v>
          </cell>
          <cell r="AG528">
            <v>20</v>
          </cell>
          <cell r="AH528">
            <v>20</v>
          </cell>
          <cell r="AI528">
            <v>20</v>
          </cell>
          <cell r="AJ528">
            <v>20</v>
          </cell>
          <cell r="AK528">
            <v>20</v>
          </cell>
          <cell r="AL528">
            <v>20</v>
          </cell>
          <cell r="AM528">
            <v>20</v>
          </cell>
        </row>
        <row r="529">
          <cell r="T529">
            <v>20</v>
          </cell>
          <cell r="U529">
            <v>20</v>
          </cell>
          <cell r="V529">
            <v>20</v>
          </cell>
          <cell r="W529">
            <v>20</v>
          </cell>
          <cell r="X529">
            <v>20</v>
          </cell>
          <cell r="Y529">
            <v>20</v>
          </cell>
          <cell r="Z529">
            <v>20</v>
          </cell>
          <cell r="AA529">
            <v>20</v>
          </cell>
          <cell r="AB529">
            <v>20</v>
          </cell>
          <cell r="AC529">
            <v>20</v>
          </cell>
          <cell r="AD529">
            <v>20</v>
          </cell>
          <cell r="AE529">
            <v>20</v>
          </cell>
          <cell r="AF529">
            <v>20</v>
          </cell>
          <cell r="AG529">
            <v>20</v>
          </cell>
          <cell r="AH529">
            <v>20</v>
          </cell>
          <cell r="AI529">
            <v>20</v>
          </cell>
          <cell r="AJ529">
            <v>20</v>
          </cell>
          <cell r="AK529">
            <v>20</v>
          </cell>
          <cell r="AL529">
            <v>20</v>
          </cell>
          <cell r="AM529">
            <v>20</v>
          </cell>
        </row>
        <row r="530">
          <cell r="T530">
            <v>20</v>
          </cell>
          <cell r="U530">
            <v>20</v>
          </cell>
          <cell r="V530">
            <v>20</v>
          </cell>
          <cell r="W530">
            <v>20</v>
          </cell>
          <cell r="X530">
            <v>20</v>
          </cell>
          <cell r="Y530">
            <v>20</v>
          </cell>
          <cell r="Z530">
            <v>20</v>
          </cell>
          <cell r="AA530">
            <v>20</v>
          </cell>
          <cell r="AB530">
            <v>20</v>
          </cell>
          <cell r="AC530">
            <v>20</v>
          </cell>
          <cell r="AD530">
            <v>20</v>
          </cell>
          <cell r="AE530">
            <v>20</v>
          </cell>
          <cell r="AF530">
            <v>20</v>
          </cell>
          <cell r="AG530">
            <v>20</v>
          </cell>
          <cell r="AH530">
            <v>20</v>
          </cell>
          <cell r="AI530">
            <v>20</v>
          </cell>
          <cell r="AJ530">
            <v>20</v>
          </cell>
          <cell r="AK530">
            <v>20</v>
          </cell>
          <cell r="AL530">
            <v>20</v>
          </cell>
          <cell r="AM530">
            <v>20</v>
          </cell>
        </row>
        <row r="531">
          <cell r="T531">
            <v>20</v>
          </cell>
          <cell r="U531">
            <v>20</v>
          </cell>
          <cell r="V531">
            <v>20</v>
          </cell>
          <cell r="W531">
            <v>20</v>
          </cell>
          <cell r="X531">
            <v>20</v>
          </cell>
          <cell r="Y531">
            <v>20</v>
          </cell>
          <cell r="Z531">
            <v>20</v>
          </cell>
          <cell r="AA531">
            <v>20</v>
          </cell>
          <cell r="AB531">
            <v>20</v>
          </cell>
          <cell r="AC531">
            <v>20</v>
          </cell>
          <cell r="AD531">
            <v>20</v>
          </cell>
          <cell r="AE531">
            <v>20</v>
          </cell>
          <cell r="AF531">
            <v>20</v>
          </cell>
          <cell r="AG531">
            <v>20</v>
          </cell>
          <cell r="AH531">
            <v>20</v>
          </cell>
          <cell r="AI531">
            <v>20</v>
          </cell>
          <cell r="AJ531">
            <v>20</v>
          </cell>
          <cell r="AK531">
            <v>20</v>
          </cell>
          <cell r="AL531">
            <v>20</v>
          </cell>
          <cell r="AM531">
            <v>20</v>
          </cell>
        </row>
        <row r="532">
          <cell r="T532">
            <v>20</v>
          </cell>
          <cell r="U532">
            <v>20</v>
          </cell>
          <cell r="V532">
            <v>20</v>
          </cell>
          <cell r="W532">
            <v>20</v>
          </cell>
          <cell r="X532">
            <v>20</v>
          </cell>
          <cell r="Y532">
            <v>20</v>
          </cell>
          <cell r="Z532">
            <v>20</v>
          </cell>
          <cell r="AA532">
            <v>20</v>
          </cell>
          <cell r="AB532">
            <v>20</v>
          </cell>
          <cell r="AC532">
            <v>20</v>
          </cell>
          <cell r="AD532">
            <v>20</v>
          </cell>
          <cell r="AE532">
            <v>20</v>
          </cell>
          <cell r="AF532">
            <v>20</v>
          </cell>
          <cell r="AG532">
            <v>20</v>
          </cell>
          <cell r="AH532">
            <v>20</v>
          </cell>
          <cell r="AI532">
            <v>20</v>
          </cell>
          <cell r="AJ532">
            <v>20</v>
          </cell>
          <cell r="AK532">
            <v>20</v>
          </cell>
          <cell r="AL532">
            <v>20</v>
          </cell>
          <cell r="AM532">
            <v>20</v>
          </cell>
        </row>
        <row r="533">
          <cell r="T533">
            <v>20</v>
          </cell>
          <cell r="U533">
            <v>20</v>
          </cell>
          <cell r="V533">
            <v>20</v>
          </cell>
          <cell r="W533">
            <v>20</v>
          </cell>
          <cell r="X533">
            <v>20</v>
          </cell>
          <cell r="Y533">
            <v>20</v>
          </cell>
          <cell r="Z533">
            <v>20</v>
          </cell>
          <cell r="AA533">
            <v>20</v>
          </cell>
          <cell r="AB533">
            <v>20</v>
          </cell>
          <cell r="AC533">
            <v>20</v>
          </cell>
          <cell r="AD533">
            <v>20</v>
          </cell>
          <cell r="AE533">
            <v>20</v>
          </cell>
          <cell r="AF533">
            <v>20</v>
          </cell>
          <cell r="AG533">
            <v>20</v>
          </cell>
          <cell r="AH533">
            <v>20</v>
          </cell>
          <cell r="AI533">
            <v>20</v>
          </cell>
          <cell r="AJ533">
            <v>20</v>
          </cell>
          <cell r="AK533">
            <v>20</v>
          </cell>
          <cell r="AL533">
            <v>20</v>
          </cell>
          <cell r="AM533">
            <v>20</v>
          </cell>
        </row>
        <row r="534">
          <cell r="T534">
            <v>20</v>
          </cell>
          <cell r="U534">
            <v>20</v>
          </cell>
          <cell r="V534">
            <v>20</v>
          </cell>
          <cell r="W534">
            <v>20</v>
          </cell>
          <cell r="X534">
            <v>20</v>
          </cell>
          <cell r="Y534">
            <v>20</v>
          </cell>
          <cell r="Z534">
            <v>20</v>
          </cell>
          <cell r="AA534">
            <v>20</v>
          </cell>
          <cell r="AB534">
            <v>20</v>
          </cell>
          <cell r="AC534">
            <v>20</v>
          </cell>
          <cell r="AD534">
            <v>20</v>
          </cell>
          <cell r="AE534">
            <v>20</v>
          </cell>
          <cell r="AF534">
            <v>20</v>
          </cell>
          <cell r="AG534">
            <v>20</v>
          </cell>
          <cell r="AH534">
            <v>20</v>
          </cell>
          <cell r="AI534">
            <v>20</v>
          </cell>
          <cell r="AJ534">
            <v>20</v>
          </cell>
          <cell r="AK534">
            <v>20</v>
          </cell>
          <cell r="AL534">
            <v>20</v>
          </cell>
          <cell r="AM534">
            <v>20</v>
          </cell>
        </row>
        <row r="535">
          <cell r="T535">
            <v>20</v>
          </cell>
          <cell r="U535">
            <v>20</v>
          </cell>
          <cell r="V535">
            <v>20</v>
          </cell>
          <cell r="W535">
            <v>20</v>
          </cell>
          <cell r="X535">
            <v>20</v>
          </cell>
          <cell r="Y535">
            <v>20</v>
          </cell>
          <cell r="Z535">
            <v>20</v>
          </cell>
          <cell r="AA535">
            <v>20</v>
          </cell>
          <cell r="AB535">
            <v>20</v>
          </cell>
          <cell r="AC535">
            <v>20</v>
          </cell>
          <cell r="AD535">
            <v>20</v>
          </cell>
          <cell r="AE535">
            <v>20</v>
          </cell>
          <cell r="AF535">
            <v>20</v>
          </cell>
          <cell r="AG535">
            <v>20</v>
          </cell>
          <cell r="AH535">
            <v>20</v>
          </cell>
          <cell r="AI535">
            <v>20</v>
          </cell>
          <cell r="AJ535">
            <v>20</v>
          </cell>
          <cell r="AK535">
            <v>20</v>
          </cell>
          <cell r="AL535">
            <v>20</v>
          </cell>
          <cell r="AM535">
            <v>20</v>
          </cell>
        </row>
        <row r="536">
          <cell r="T536">
            <v>20</v>
          </cell>
          <cell r="U536">
            <v>20</v>
          </cell>
          <cell r="V536">
            <v>20</v>
          </cell>
          <cell r="W536">
            <v>20</v>
          </cell>
          <cell r="X536">
            <v>20</v>
          </cell>
          <cell r="Y536">
            <v>20</v>
          </cell>
          <cell r="Z536">
            <v>20</v>
          </cell>
          <cell r="AA536">
            <v>20</v>
          </cell>
          <cell r="AB536">
            <v>20</v>
          </cell>
          <cell r="AC536">
            <v>20</v>
          </cell>
          <cell r="AD536">
            <v>20</v>
          </cell>
          <cell r="AE536">
            <v>20</v>
          </cell>
          <cell r="AF536">
            <v>20</v>
          </cell>
          <cell r="AG536">
            <v>20</v>
          </cell>
          <cell r="AH536">
            <v>20</v>
          </cell>
          <cell r="AI536">
            <v>20</v>
          </cell>
          <cell r="AJ536">
            <v>20</v>
          </cell>
          <cell r="AK536">
            <v>20</v>
          </cell>
          <cell r="AL536">
            <v>20</v>
          </cell>
          <cell r="AM536">
            <v>20</v>
          </cell>
        </row>
        <row r="537">
          <cell r="T537">
            <v>20</v>
          </cell>
          <cell r="U537">
            <v>20</v>
          </cell>
          <cell r="V537">
            <v>20</v>
          </cell>
          <cell r="W537">
            <v>20</v>
          </cell>
          <cell r="X537">
            <v>20</v>
          </cell>
          <cell r="Y537">
            <v>20</v>
          </cell>
          <cell r="Z537">
            <v>20</v>
          </cell>
          <cell r="AA537">
            <v>20</v>
          </cell>
          <cell r="AB537">
            <v>20</v>
          </cell>
          <cell r="AC537">
            <v>20</v>
          </cell>
          <cell r="AD537">
            <v>20</v>
          </cell>
          <cell r="AE537">
            <v>20</v>
          </cell>
          <cell r="AF537">
            <v>20</v>
          </cell>
          <cell r="AG537">
            <v>20</v>
          </cell>
          <cell r="AH537">
            <v>20</v>
          </cell>
          <cell r="AI537">
            <v>20</v>
          </cell>
          <cell r="AJ537">
            <v>20</v>
          </cell>
          <cell r="AK537">
            <v>20</v>
          </cell>
          <cell r="AL537">
            <v>20</v>
          </cell>
          <cell r="AM537">
            <v>20</v>
          </cell>
        </row>
        <row r="538">
          <cell r="T538">
            <v>20</v>
          </cell>
          <cell r="U538">
            <v>20</v>
          </cell>
          <cell r="V538">
            <v>20</v>
          </cell>
          <cell r="W538">
            <v>20</v>
          </cell>
          <cell r="X538">
            <v>20</v>
          </cell>
          <cell r="Y538">
            <v>20</v>
          </cell>
          <cell r="Z538">
            <v>20</v>
          </cell>
          <cell r="AA538">
            <v>20</v>
          </cell>
          <cell r="AB538">
            <v>20</v>
          </cell>
          <cell r="AC538">
            <v>20</v>
          </cell>
          <cell r="AD538">
            <v>20</v>
          </cell>
          <cell r="AE538">
            <v>20</v>
          </cell>
          <cell r="AF538">
            <v>20</v>
          </cell>
          <cell r="AG538">
            <v>20</v>
          </cell>
          <cell r="AH538">
            <v>20</v>
          </cell>
          <cell r="AI538">
            <v>20</v>
          </cell>
          <cell r="AJ538">
            <v>20</v>
          </cell>
          <cell r="AK538">
            <v>20</v>
          </cell>
          <cell r="AL538">
            <v>20</v>
          </cell>
          <cell r="AM538">
            <v>20</v>
          </cell>
        </row>
        <row r="542">
          <cell r="T542">
            <v>39.4</v>
          </cell>
          <cell r="U542">
            <v>39.4</v>
          </cell>
          <cell r="V542">
            <v>30.131736949612836</v>
          </cell>
          <cell r="W542">
            <v>30.131736949612836</v>
          </cell>
          <cell r="X542">
            <v>30.131736949612836</v>
          </cell>
          <cell r="Y542">
            <v>30.131736949612836</v>
          </cell>
          <cell r="Z542">
            <v>30.131736949612836</v>
          </cell>
          <cell r="AA542">
            <v>30.131736949612836</v>
          </cell>
          <cell r="AB542">
            <v>30.131736949612836</v>
          </cell>
          <cell r="AC542">
            <v>30.131736949612836</v>
          </cell>
          <cell r="AD542">
            <v>30.131736949612836</v>
          </cell>
          <cell r="AE542">
            <v>30.131736949612836</v>
          </cell>
          <cell r="AF542">
            <v>30.131736949612836</v>
          </cell>
          <cell r="AG542">
            <v>30.131736949612836</v>
          </cell>
          <cell r="AH542">
            <v>30.131736949612836</v>
          </cell>
          <cell r="AI542">
            <v>30.131736949612836</v>
          </cell>
          <cell r="AJ542">
            <v>30.131736949612836</v>
          </cell>
          <cell r="AK542">
            <v>30.131736949612836</v>
          </cell>
          <cell r="AL542">
            <v>30.131736949612836</v>
          </cell>
          <cell r="AM542">
            <v>30.131736949612836</v>
          </cell>
        </row>
        <row r="543">
          <cell r="T543">
            <v>39.4</v>
          </cell>
          <cell r="U543">
            <v>39.4</v>
          </cell>
          <cell r="V543">
            <v>28.142294187083252</v>
          </cell>
          <cell r="W543">
            <v>28.142294187083053</v>
          </cell>
          <cell r="X543">
            <v>31.858653120625934</v>
          </cell>
          <cell r="Y543">
            <v>31.858653120626382</v>
          </cell>
          <cell r="Z543">
            <v>31.85865312062672</v>
          </cell>
          <cell r="AA543">
            <v>31.858653120626457</v>
          </cell>
          <cell r="AB543">
            <v>31.858653120626258</v>
          </cell>
          <cell r="AC543">
            <v>31.858653120626212</v>
          </cell>
          <cell r="AD543">
            <v>31.858653120626325</v>
          </cell>
          <cell r="AE543">
            <v>31.858653120626407</v>
          </cell>
          <cell r="AF543">
            <v>31.858653120626617</v>
          </cell>
          <cell r="AG543">
            <v>31.858653120626219</v>
          </cell>
          <cell r="AH543">
            <v>31.858653120625945</v>
          </cell>
          <cell r="AI543">
            <v>31.858653120626759</v>
          </cell>
          <cell r="AJ543">
            <v>31.858653120625878</v>
          </cell>
          <cell r="AK543">
            <v>31.858653120626542</v>
          </cell>
          <cell r="AL543">
            <v>31.85865312062711</v>
          </cell>
          <cell r="AM543">
            <v>31.85865312062527</v>
          </cell>
        </row>
        <row r="544">
          <cell r="T544">
            <v>39.4</v>
          </cell>
          <cell r="U544">
            <v>39.4</v>
          </cell>
          <cell r="V544">
            <v>23.401002998649066</v>
          </cell>
          <cell r="W544">
            <v>23.682663861327946</v>
          </cell>
          <cell r="X544">
            <v>28.471518242744065</v>
          </cell>
          <cell r="Y544">
            <v>28.720708448183622</v>
          </cell>
          <cell r="Z544">
            <v>28.955095275082392</v>
          </cell>
          <cell r="AA544">
            <v>29.175558132064026</v>
          </cell>
          <cell r="AB544">
            <v>29.382924185662098</v>
          </cell>
          <cell r="AC544">
            <v>29.577971463800008</v>
          </cell>
          <cell r="AD544">
            <v>29.761431774917838</v>
          </cell>
          <cell r="AE544">
            <v>29.933993453692942</v>
          </cell>
          <cell r="AF544">
            <v>30.096303943629771</v>
          </cell>
          <cell r="AG544">
            <v>30.248972226243978</v>
          </cell>
          <cell r="AH544">
            <v>30.392571105930234</v>
          </cell>
          <cell r="AI544">
            <v>30.527639359099474</v>
          </cell>
          <cell r="AJ544">
            <v>30.654683755646989</v>
          </cell>
          <cell r="AK544">
            <v>30.77418096031905</v>
          </cell>
          <cell r="AL544">
            <v>30.886579321149689</v>
          </cell>
          <cell r="AM544">
            <v>30.992300551632297</v>
          </cell>
        </row>
        <row r="545">
          <cell r="T545">
            <v>39.4</v>
          </cell>
          <cell r="U545">
            <v>39.4</v>
          </cell>
          <cell r="V545">
            <v>28.142294187082911</v>
          </cell>
          <cell r="W545">
            <v>28.14229418708295</v>
          </cell>
          <cell r="X545">
            <v>28.775905268331467</v>
          </cell>
          <cell r="Y545">
            <v>28.90511995053177</v>
          </cell>
          <cell r="Z545">
            <v>29.023773842820866</v>
          </cell>
          <cell r="AA545">
            <v>29.132608304462156</v>
          </cell>
          <cell r="AB545">
            <v>29.232313654387958</v>
          </cell>
          <cell r="AC545">
            <v>29.323532675560056</v>
          </cell>
          <cell r="AD545">
            <v>29.406863878820481</v>
          </cell>
          <cell r="AE545">
            <v>29.48286454274205</v>
          </cell>
          <cell r="AF545">
            <v>29.552053544841563</v>
          </cell>
          <cell r="AG545">
            <v>29.614913998477796</v>
          </cell>
          <cell r="AH545">
            <v>29.6718957087785</v>
          </cell>
          <cell r="AI545">
            <v>29.723417459997233</v>
          </cell>
          <cell r="AJ545">
            <v>29.769869145890567</v>
          </cell>
          <cell r="AK545">
            <v>29.811613753871523</v>
          </cell>
          <cell r="AL545">
            <v>29.848989212984424</v>
          </cell>
          <cell r="AM545">
            <v>29.882310115041964</v>
          </cell>
        </row>
        <row r="546">
          <cell r="T546">
            <v>39.4</v>
          </cell>
          <cell r="U546">
            <v>39.4</v>
          </cell>
          <cell r="V546">
            <v>28.142294187083053</v>
          </cell>
          <cell r="W546">
            <v>28.142294187083074</v>
          </cell>
          <cell r="X546">
            <v>29.83654868932182</v>
          </cell>
          <cell r="Y546">
            <v>29.819938351064557</v>
          </cell>
          <cell r="Z546">
            <v>29.803490859260592</v>
          </cell>
          <cell r="AA546">
            <v>29.787204617376773</v>
          </cell>
          <cell r="AB546">
            <v>29.77107804453086</v>
          </cell>
          <cell r="AC546">
            <v>29.75510957533972</v>
          </cell>
          <cell r="AD546">
            <v>29.739297659768784</v>
          </cell>
          <cell r="AE546">
            <v>29.723640762977823</v>
          </cell>
          <cell r="AF546">
            <v>29.708137365174945</v>
          </cell>
          <cell r="AG546">
            <v>29.692785961468424</v>
          </cell>
          <cell r="AH546">
            <v>29.677585061719459</v>
          </cell>
          <cell r="AI546">
            <v>29.662533190399376</v>
          </cell>
          <cell r="AJ546">
            <v>29.647628886445016</v>
          </cell>
          <cell r="AK546">
            <v>29.63287070311814</v>
          </cell>
          <cell r="AL546">
            <v>29.618257207862676</v>
          </cell>
          <cell r="AM546">
            <v>29.603786982169318</v>
          </cell>
        </row>
        <row r="547">
          <cell r="T547">
            <v>39.4</v>
          </cell>
          <cell r="U547">
            <v>39.4</v>
          </cell>
          <cell r="V547">
            <v>30.131736949612836</v>
          </cell>
          <cell r="W547">
            <v>30.093106993058889</v>
          </cell>
          <cell r="X547">
            <v>30.05522713274862</v>
          </cell>
          <cell r="Y547">
            <v>30.018082803706864</v>
          </cell>
          <cell r="Z547">
            <v>29.981659723772189</v>
          </cell>
          <cell r="AA547">
            <v>29.945943888108445</v>
          </cell>
          <cell r="AB547">
            <v>29.910921563816515</v>
          </cell>
          <cell r="AC547">
            <v>29.876579284656675</v>
          </cell>
          <cell r="AD547">
            <v>29.842903845868715</v>
          </cell>
          <cell r="AE547">
            <v>29.809882299096493</v>
          </cell>
          <cell r="AF547">
            <v>29.777501947406755</v>
          </cell>
          <cell r="AG547">
            <v>29.745750340409995</v>
          </cell>
          <cell r="AH547">
            <v>29.714615269471885</v>
          </cell>
          <cell r="AI547">
            <v>29.684084763017598</v>
          </cell>
          <cell r="AJ547">
            <v>29.654147081931693</v>
          </cell>
          <cell r="AK547">
            <v>29.624790715041371</v>
          </cell>
          <cell r="AL547">
            <v>29.596004374692448</v>
          </cell>
          <cell r="AM547">
            <v>29.567776992408756</v>
          </cell>
        </row>
        <row r="548">
          <cell r="T548">
            <v>39.4</v>
          </cell>
          <cell r="U548">
            <v>39.4</v>
          </cell>
          <cell r="V548">
            <v>67.955777282712205</v>
          </cell>
          <cell r="W548">
            <v>85.383961266088875</v>
          </cell>
          <cell r="X548">
            <v>111.26740282555697</v>
          </cell>
          <cell r="Y548">
            <v>34.385893242974952</v>
          </cell>
          <cell r="Z548">
            <v>34.385893242975143</v>
          </cell>
          <cell r="AA548">
            <v>34.385893242975797</v>
          </cell>
          <cell r="AB548">
            <v>34.385893242975065</v>
          </cell>
          <cell r="AC548">
            <v>34.385893242975399</v>
          </cell>
          <cell r="AD548">
            <v>34.385893242975868</v>
          </cell>
          <cell r="AE548">
            <v>34.385893242975015</v>
          </cell>
          <cell r="AF548">
            <v>34.385893242975932</v>
          </cell>
          <cell r="AG548">
            <v>34.385893242974291</v>
          </cell>
          <cell r="AH548">
            <v>34.385893242975669</v>
          </cell>
          <cell r="AI548">
            <v>34.385893242975385</v>
          </cell>
          <cell r="AJ548">
            <v>34.3858932429752</v>
          </cell>
          <cell r="AK548">
            <v>34.385893242975833</v>
          </cell>
          <cell r="AL548">
            <v>34.385893242975456</v>
          </cell>
          <cell r="AM548">
            <v>34.385893242975953</v>
          </cell>
        </row>
        <row r="549">
          <cell r="T549">
            <v>39.4</v>
          </cell>
          <cell r="U549">
            <v>39.4</v>
          </cell>
          <cell r="V549">
            <v>42.845121849510384</v>
          </cell>
          <cell r="W549">
            <v>43.730201675809482</v>
          </cell>
          <cell r="X549">
            <v>44.694150001481063</v>
          </cell>
          <cell r="Y549">
            <v>45.743994712608519</v>
          </cell>
          <cell r="Z549">
            <v>46.887389942548246</v>
          </cell>
          <cell r="AA549">
            <v>48.132671876146937</v>
          </cell>
          <cell r="AB549">
            <v>49.488919526602452</v>
          </cell>
          <cell r="AC549">
            <v>50.966020928085854</v>
          </cell>
          <cell r="AD549">
            <v>52.574745226733526</v>
          </cell>
          <cell r="AE549">
            <v>54.326821195556519</v>
          </cell>
          <cell r="AF549">
            <v>56.235022745758855</v>
          </cell>
          <cell r="AG549">
            <v>58.313262057861969</v>
          </cell>
          <cell r="AH549">
            <v>60.576691011637067</v>
          </cell>
          <cell r="AI549">
            <v>63.041811654362597</v>
          </cell>
          <cell r="AJ549">
            <v>65.726596512776354</v>
          </cell>
          <cell r="AK549">
            <v>68.650619625900077</v>
          </cell>
          <cell r="AL549">
            <v>71.83519925405578</v>
          </cell>
          <cell r="AM549">
            <v>75.303553304521799</v>
          </cell>
        </row>
        <row r="550">
          <cell r="T550">
            <v>39.4</v>
          </cell>
          <cell r="U550">
            <v>39.4</v>
          </cell>
          <cell r="V550" t="e">
            <v>#DIV/0!</v>
          </cell>
          <cell r="W550" t="e">
            <v>#DIV/0!</v>
          </cell>
          <cell r="X550" t="e">
            <v>#DIV/0!</v>
          </cell>
          <cell r="Y550" t="e">
            <v>#DIV/0!</v>
          </cell>
          <cell r="Z550" t="e">
            <v>#DIV/0!</v>
          </cell>
          <cell r="AA550" t="e">
            <v>#DIV/0!</v>
          </cell>
          <cell r="AB550" t="e">
            <v>#DIV/0!</v>
          </cell>
          <cell r="AC550" t="e">
            <v>#DIV/0!</v>
          </cell>
          <cell r="AD550" t="e">
            <v>#DIV/0!</v>
          </cell>
          <cell r="AE550" t="e">
            <v>#DIV/0!</v>
          </cell>
          <cell r="AF550" t="e">
            <v>#DIV/0!</v>
          </cell>
          <cell r="AG550" t="e">
            <v>#DIV/0!</v>
          </cell>
          <cell r="AH550" t="e">
            <v>#DIV/0!</v>
          </cell>
          <cell r="AI550" t="e">
            <v>#DIV/0!</v>
          </cell>
          <cell r="AJ550" t="e">
            <v>#DIV/0!</v>
          </cell>
          <cell r="AK550" t="e">
            <v>#DIV/0!</v>
          </cell>
          <cell r="AL550" t="e">
            <v>#DIV/0!</v>
          </cell>
          <cell r="AM550" t="e">
            <v>#DIV/0!</v>
          </cell>
        </row>
        <row r="551">
          <cell r="T551">
            <v>39.4</v>
          </cell>
          <cell r="U551">
            <v>39.4</v>
          </cell>
          <cell r="V551">
            <v>36.683645067287266</v>
          </cell>
          <cell r="W551">
            <v>37.025442546325557</v>
          </cell>
          <cell r="X551">
            <v>37.391314094271472</v>
          </cell>
          <cell r="Y551">
            <v>31.34867155034032</v>
          </cell>
          <cell r="Z551">
            <v>31.271645884633397</v>
          </cell>
          <cell r="AA551">
            <v>31.196544690263373</v>
          </cell>
          <cell r="AB551">
            <v>31.123318173305798</v>
          </cell>
          <cell r="AC551">
            <v>31.05191786620383</v>
          </cell>
          <cell r="AD551">
            <v>30.982296591625179</v>
          </cell>
          <cell r="AE551">
            <v>30.914408427319263</v>
          </cell>
          <cell r="AF551">
            <v>30.848208671945478</v>
          </cell>
          <cell r="AG551">
            <v>30.783653811851927</v>
          </cell>
          <cell r="AH551">
            <v>30.720701488772555</v>
          </cell>
          <cell r="AI551">
            <v>30.65931046841586</v>
          </cell>
          <cell r="AJ551">
            <v>30.599440609928013</v>
          </cell>
          <cell r="AK551">
            <v>30.541052836197018</v>
          </cell>
          <cell r="AL551">
            <v>30.484109104977211</v>
          </cell>
          <cell r="AM551">
            <v>30.428572380815439</v>
          </cell>
        </row>
        <row r="552">
          <cell r="T552">
            <v>39.4</v>
          </cell>
          <cell r="U552">
            <v>39.4</v>
          </cell>
          <cell r="V552" t="e">
            <v>#DIV/0!</v>
          </cell>
          <cell r="W552" t="e">
            <v>#DIV/0!</v>
          </cell>
          <cell r="X552" t="e">
            <v>#DIV/0!</v>
          </cell>
          <cell r="Y552" t="e">
            <v>#DIV/0!</v>
          </cell>
          <cell r="Z552" t="e">
            <v>#DIV/0!</v>
          </cell>
          <cell r="AA552" t="e">
            <v>#DIV/0!</v>
          </cell>
          <cell r="AB552" t="e">
            <v>#DIV/0!</v>
          </cell>
          <cell r="AC552" t="e">
            <v>#DIV/0!</v>
          </cell>
          <cell r="AD552">
            <v>3108800665212788</v>
          </cell>
          <cell r="AE552">
            <v>-3166762433759768</v>
          </cell>
          <cell r="AF552">
            <v>3225841295230403</v>
          </cell>
          <cell r="AG552">
            <v>-3286059170058043</v>
          </cell>
          <cell r="AH552" t="e">
            <v>#DIV/0!</v>
          </cell>
          <cell r="AI552" t="e">
            <v>#DIV/0!</v>
          </cell>
          <cell r="AJ552">
            <v>3473772643965088.5</v>
          </cell>
          <cell r="AK552">
            <v>-1769387295557503.2</v>
          </cell>
          <cell r="AL552">
            <v>3605031842150790.5</v>
          </cell>
          <cell r="AM552" t="e">
            <v>#DIV/0!</v>
          </cell>
        </row>
        <row r="553">
          <cell r="T553">
            <v>39.4</v>
          </cell>
          <cell r="U553">
            <v>39.4</v>
          </cell>
          <cell r="V553">
            <v>57.024325046597234</v>
          </cell>
          <cell r="W553">
            <v>60.829979891774386</v>
          </cell>
          <cell r="X553">
            <v>65.191503507722103</v>
          </cell>
          <cell r="Y553">
            <v>39.835408288618808</v>
          </cell>
          <cell r="Z553">
            <v>39.775384037434293</v>
          </cell>
          <cell r="AA553">
            <v>39.717646424390132</v>
          </cell>
          <cell r="AB553">
            <v>39.662108339461852</v>
          </cell>
          <cell r="AC553">
            <v>39.608685991101986</v>
          </cell>
          <cell r="AD553">
            <v>39.557298779823356</v>
          </cell>
          <cell r="AE553">
            <v>39.507869176592649</v>
          </cell>
          <cell r="AF553">
            <v>39.460322605866267</v>
          </cell>
          <cell r="AG553">
            <v>39.414587333072255</v>
          </cell>
          <cell r="AH553">
            <v>39.370594356384686</v>
          </cell>
          <cell r="AI553">
            <v>39.328277302618574</v>
          </cell>
          <cell r="AJ553">
            <v>39.287572327091098</v>
          </cell>
          <cell r="AK553">
            <v>39.248418017298029</v>
          </cell>
          <cell r="AL553">
            <v>39.210755300259066</v>
          </cell>
          <cell r="AM553">
            <v>39.174527353392961</v>
          </cell>
        </row>
        <row r="554">
          <cell r="T554">
            <v>39.4</v>
          </cell>
          <cell r="U554">
            <v>39.4</v>
          </cell>
          <cell r="V554">
            <v>63.220497690201967</v>
          </cell>
          <cell r="W554">
            <v>32.225804084048448</v>
          </cell>
          <cell r="X554">
            <v>34.218015242216786</v>
          </cell>
          <cell r="Y554">
            <v>37.205836541566143</v>
          </cell>
          <cell r="Z554">
            <v>30.934587772111193</v>
          </cell>
          <cell r="AA554">
            <v>37.615224096398194</v>
          </cell>
          <cell r="AB554">
            <v>37.945057254818238</v>
          </cell>
          <cell r="AC554">
            <v>38.288640527460394</v>
          </cell>
          <cell r="AD554">
            <v>38.646431296938587</v>
          </cell>
          <cell r="AE554">
            <v>39.018907106043464</v>
          </cell>
          <cell r="AF554">
            <v>39.406566281687354</v>
          </cell>
          <cell r="AG554">
            <v>39.809928588851193</v>
          </cell>
          <cell r="AH554">
            <v>40.229535915357758</v>
          </cell>
          <cell r="AI554">
            <v>40.665952988342283</v>
          </cell>
          <cell r="AJ554">
            <v>41.11976812334418</v>
          </cell>
          <cell r="AK554">
            <v>41.591594006985787</v>
          </cell>
          <cell r="AL554">
            <v>42.082068514253265</v>
          </cell>
          <cell r="AM554">
            <v>42.591855561448249</v>
          </cell>
        </row>
        <row r="555">
          <cell r="T555">
            <v>39.4</v>
          </cell>
          <cell r="U555">
            <v>39.4</v>
          </cell>
          <cell r="V555" t="e">
            <v>#DIV/0!</v>
          </cell>
          <cell r="W555" t="e">
            <v>#DIV/0!</v>
          </cell>
          <cell r="X555" t="e">
            <v>#DIV/0!</v>
          </cell>
          <cell r="Y555" t="e">
            <v>#DIV/0!</v>
          </cell>
          <cell r="Z555" t="e">
            <v>#DIV/0!</v>
          </cell>
          <cell r="AA555" t="e">
            <v>#DIV/0!</v>
          </cell>
          <cell r="AB555" t="e">
            <v>#DIV/0!</v>
          </cell>
          <cell r="AC555" t="e">
            <v>#DIV/0!</v>
          </cell>
          <cell r="AD555" t="e">
            <v>#DIV/0!</v>
          </cell>
          <cell r="AE555" t="e">
            <v>#DIV/0!</v>
          </cell>
          <cell r="AF555" t="e">
            <v>#DIV/0!</v>
          </cell>
          <cell r="AG555" t="e">
            <v>#DIV/0!</v>
          </cell>
          <cell r="AH555" t="e">
            <v>#DIV/0!</v>
          </cell>
          <cell r="AI555" t="e">
            <v>#DIV/0!</v>
          </cell>
          <cell r="AJ555">
            <v>-1.7372676777171318E+16</v>
          </cell>
          <cell r="AK555">
            <v>1.9064294362332632E+16</v>
          </cell>
          <cell r="AL555" t="e">
            <v>#DIV/0!</v>
          </cell>
          <cell r="AM555" t="e">
            <v>#DIV/0!</v>
          </cell>
        </row>
        <row r="556">
          <cell r="T556">
            <v>39.4</v>
          </cell>
          <cell r="U556">
            <v>39.4</v>
          </cell>
          <cell r="V556" t="e">
            <v>#DIV/0!</v>
          </cell>
          <cell r="W556" t="e">
            <v>#DIV/0!</v>
          </cell>
          <cell r="X556" t="e">
            <v>#DIV/0!</v>
          </cell>
          <cell r="Y556" t="e">
            <v>#DIV/0!</v>
          </cell>
          <cell r="Z556" t="e">
            <v>#DIV/0!</v>
          </cell>
          <cell r="AA556" t="e">
            <v>#DIV/0!</v>
          </cell>
          <cell r="AB556" t="e">
            <v>#DIV/0!</v>
          </cell>
          <cell r="AC556" t="e">
            <v>#DIV/0!</v>
          </cell>
          <cell r="AD556" t="e">
            <v>#DIV/0!</v>
          </cell>
          <cell r="AE556" t="e">
            <v>#DIV/0!</v>
          </cell>
          <cell r="AF556" t="e">
            <v>#DIV/0!</v>
          </cell>
          <cell r="AG556" t="e">
            <v>#DIV/0!</v>
          </cell>
          <cell r="AH556" t="e">
            <v>#DIV/0!</v>
          </cell>
          <cell r="AI556" t="e">
            <v>#DIV/0!</v>
          </cell>
          <cell r="AJ556" t="e">
            <v>#DIV/0!</v>
          </cell>
          <cell r="AK556" t="e">
            <v>#DIV/0!</v>
          </cell>
          <cell r="AL556" t="e">
            <v>#DIV/0!</v>
          </cell>
          <cell r="AM556" t="e">
            <v>#DIV/0!</v>
          </cell>
        </row>
        <row r="561">
          <cell r="U561">
            <v>40</v>
          </cell>
        </row>
        <row r="577">
          <cell r="Q577">
            <v>3108739</v>
          </cell>
          <cell r="R577">
            <v>-2570674</v>
          </cell>
        </row>
        <row r="586">
          <cell r="T586">
            <v>1.0149999999999999</v>
          </cell>
          <cell r="U586">
            <v>1.0149999999999999</v>
          </cell>
          <cell r="V586">
            <v>1.0149999999999999</v>
          </cell>
          <cell r="W586">
            <v>1.0149999999999999</v>
          </cell>
          <cell r="X586">
            <v>1.0149999999999999</v>
          </cell>
          <cell r="Y586">
            <v>1.0149999999999999</v>
          </cell>
          <cell r="Z586">
            <v>1.0149999999999999</v>
          </cell>
          <cell r="AA586">
            <v>1.0149999999999999</v>
          </cell>
          <cell r="AB586">
            <v>1.0149999999999999</v>
          </cell>
          <cell r="AC586">
            <v>1.0149999999999999</v>
          </cell>
          <cell r="AD586">
            <v>1.0149999999999999</v>
          </cell>
          <cell r="AE586">
            <v>1.0149999999999999</v>
          </cell>
          <cell r="AF586">
            <v>1.0149999999999999</v>
          </cell>
          <cell r="AG586">
            <v>1.0149999999999999</v>
          </cell>
          <cell r="AH586">
            <v>1.0149999999999999</v>
          </cell>
          <cell r="AI586">
            <v>1.0149999999999999</v>
          </cell>
          <cell r="AJ586">
            <v>1.0149999999999999</v>
          </cell>
          <cell r="AK586">
            <v>1.0149999999999999</v>
          </cell>
          <cell r="AL586">
            <v>1.0149999999999999</v>
          </cell>
          <cell r="AM586">
            <v>1.0149999999999999</v>
          </cell>
        </row>
        <row r="588">
          <cell r="T588">
            <v>1.0149999999999999</v>
          </cell>
          <cell r="U588">
            <v>1.0149999999999999</v>
          </cell>
          <cell r="V588">
            <v>1.0149999999999999</v>
          </cell>
          <cell r="W588">
            <v>1.0149999999999999</v>
          </cell>
          <cell r="X588">
            <v>1.0149999999999999</v>
          </cell>
          <cell r="Y588">
            <v>1.0149999999999999</v>
          </cell>
          <cell r="Z588">
            <v>1.0149999999999999</v>
          </cell>
          <cell r="AA588">
            <v>1.0149999999999999</v>
          </cell>
          <cell r="AB588">
            <v>1.0149999999999999</v>
          </cell>
          <cell r="AC588">
            <v>1.0149999999999999</v>
          </cell>
          <cell r="AD588">
            <v>1.0149999999999999</v>
          </cell>
          <cell r="AE588">
            <v>1.0149999999999999</v>
          </cell>
          <cell r="AF588">
            <v>1.0149999999999999</v>
          </cell>
          <cell r="AG588">
            <v>1.0149999999999999</v>
          </cell>
          <cell r="AH588">
            <v>1.0149999999999999</v>
          </cell>
          <cell r="AI588">
            <v>1.0149999999999999</v>
          </cell>
          <cell r="AJ588">
            <v>1.0149999999999999</v>
          </cell>
          <cell r="AK588">
            <v>1.0149999999999999</v>
          </cell>
          <cell r="AL588">
            <v>1.0149999999999999</v>
          </cell>
          <cell r="AM588">
            <v>1.0149999999999999</v>
          </cell>
        </row>
        <row r="590">
          <cell r="T590">
            <v>1.0149999999999999</v>
          </cell>
          <cell r="U590">
            <v>1.0149999999999999</v>
          </cell>
          <cell r="V590">
            <v>1.0149999999999999</v>
          </cell>
          <cell r="W590">
            <v>1.0149999999999999</v>
          </cell>
          <cell r="X590">
            <v>1.0149999999999999</v>
          </cell>
          <cell r="Y590">
            <v>1.0149999999999999</v>
          </cell>
          <cell r="Z590">
            <v>1.0149999999999999</v>
          </cell>
          <cell r="AA590">
            <v>1.0149999999999999</v>
          </cell>
          <cell r="AB590">
            <v>1.0149999999999999</v>
          </cell>
          <cell r="AC590">
            <v>1.0149999999999999</v>
          </cell>
          <cell r="AD590">
            <v>1.0149999999999999</v>
          </cell>
          <cell r="AE590">
            <v>1.0149999999999999</v>
          </cell>
          <cell r="AF590">
            <v>1.0149999999999999</v>
          </cell>
          <cell r="AG590">
            <v>1.0149999999999999</v>
          </cell>
          <cell r="AH590">
            <v>1.0149999999999999</v>
          </cell>
          <cell r="AI590">
            <v>1.0149999999999999</v>
          </cell>
          <cell r="AJ590">
            <v>1.0149999999999999</v>
          </cell>
          <cell r="AK590">
            <v>1.0149999999999999</v>
          </cell>
          <cell r="AL590">
            <v>1.0149999999999999</v>
          </cell>
          <cell r="AM590">
            <v>1.0149999999999999</v>
          </cell>
        </row>
        <row r="592">
          <cell r="T592">
            <v>1.0149999999999999</v>
          </cell>
          <cell r="U592">
            <v>1.0149999999999999</v>
          </cell>
          <cell r="V592">
            <v>1.0149999999999999</v>
          </cell>
          <cell r="W592">
            <v>1.0149999999999999</v>
          </cell>
          <cell r="X592">
            <v>1.0149999999999999</v>
          </cell>
          <cell r="Y592">
            <v>1.0149999999999999</v>
          </cell>
          <cell r="Z592">
            <v>1.0149999999999999</v>
          </cell>
          <cell r="AA592">
            <v>1.0149999999999999</v>
          </cell>
          <cell r="AB592">
            <v>1.0149999999999999</v>
          </cell>
          <cell r="AC592">
            <v>1.0149999999999999</v>
          </cell>
          <cell r="AD592">
            <v>1.0149999999999999</v>
          </cell>
          <cell r="AE592">
            <v>1.0149999999999999</v>
          </cell>
          <cell r="AF592">
            <v>1.0149999999999999</v>
          </cell>
          <cell r="AG592">
            <v>1.0149999999999999</v>
          </cell>
          <cell r="AH592">
            <v>1.0149999999999999</v>
          </cell>
          <cell r="AI592">
            <v>1.0149999999999999</v>
          </cell>
          <cell r="AJ592">
            <v>1.0149999999999999</v>
          </cell>
          <cell r="AK592">
            <v>1.0149999999999999</v>
          </cell>
          <cell r="AL592">
            <v>1.0149999999999999</v>
          </cell>
          <cell r="AM592">
            <v>1.0149999999999999</v>
          </cell>
        </row>
        <row r="594">
          <cell r="T594">
            <v>1.0149999999999999</v>
          </cell>
          <cell r="U594">
            <v>1.0149999999999999</v>
          </cell>
          <cell r="V594">
            <v>1.0149999999999999</v>
          </cell>
          <cell r="W594">
            <v>1.0149999999999999</v>
          </cell>
          <cell r="X594">
            <v>1.0149999999999999</v>
          </cell>
          <cell r="Y594">
            <v>1.0149999999999999</v>
          </cell>
          <cell r="Z594">
            <v>1.0149999999999999</v>
          </cell>
          <cell r="AA594">
            <v>1.0149999999999999</v>
          </cell>
          <cell r="AB594">
            <v>1.0149999999999999</v>
          </cell>
          <cell r="AC594">
            <v>1.0149999999999999</v>
          </cell>
          <cell r="AD594">
            <v>1.0149999999999999</v>
          </cell>
          <cell r="AE594">
            <v>1.0149999999999999</v>
          </cell>
          <cell r="AF594">
            <v>1.0149999999999999</v>
          </cell>
          <cell r="AG594">
            <v>1.0149999999999999</v>
          </cell>
          <cell r="AH594">
            <v>1.0149999999999999</v>
          </cell>
          <cell r="AI594">
            <v>1.0149999999999999</v>
          </cell>
          <cell r="AJ594">
            <v>1.0149999999999999</v>
          </cell>
          <cell r="AK594">
            <v>1.0149999999999999</v>
          </cell>
          <cell r="AL594">
            <v>1.0149999999999999</v>
          </cell>
          <cell r="AM594">
            <v>1.0149999999999999</v>
          </cell>
        </row>
        <row r="596">
          <cell r="T596">
            <v>1.0149999999999999</v>
          </cell>
          <cell r="U596">
            <v>1.0149999999999999</v>
          </cell>
          <cell r="V596">
            <v>1.0149999999999999</v>
          </cell>
          <cell r="W596">
            <v>1.0149999999999999</v>
          </cell>
          <cell r="X596">
            <v>1.0149999999999999</v>
          </cell>
          <cell r="Y596">
            <v>1.0149999999999999</v>
          </cell>
          <cell r="Z596">
            <v>1.0149999999999999</v>
          </cell>
          <cell r="AA596">
            <v>1.0149999999999999</v>
          </cell>
          <cell r="AB596">
            <v>1.0149999999999999</v>
          </cell>
          <cell r="AC596">
            <v>1.0149999999999999</v>
          </cell>
          <cell r="AD596">
            <v>1.0149999999999999</v>
          </cell>
          <cell r="AE596">
            <v>1.0149999999999999</v>
          </cell>
          <cell r="AF596">
            <v>1.0149999999999999</v>
          </cell>
          <cell r="AG596">
            <v>1.0149999999999999</v>
          </cell>
          <cell r="AH596">
            <v>1.0149999999999999</v>
          </cell>
          <cell r="AI596">
            <v>1.0149999999999999</v>
          </cell>
          <cell r="AJ596">
            <v>1.0149999999999999</v>
          </cell>
          <cell r="AK596">
            <v>1.0149999999999999</v>
          </cell>
          <cell r="AL596">
            <v>1.0149999999999999</v>
          </cell>
          <cell r="AM596">
            <v>1.0149999999999999</v>
          </cell>
        </row>
        <row r="598">
          <cell r="T598">
            <v>1.0149999999999999</v>
          </cell>
          <cell r="U598">
            <v>1.0149999999999999</v>
          </cell>
          <cell r="V598">
            <v>1.0149999999999999</v>
          </cell>
          <cell r="W598">
            <v>1.0149999999999999</v>
          </cell>
          <cell r="X598">
            <v>1.0149999999999999</v>
          </cell>
          <cell r="Y598">
            <v>1.0149999999999999</v>
          </cell>
          <cell r="Z598">
            <v>1.0149999999999999</v>
          </cell>
          <cell r="AA598">
            <v>1.0149999999999999</v>
          </cell>
          <cell r="AB598">
            <v>1.0149999999999999</v>
          </cell>
          <cell r="AC598">
            <v>1.0149999999999999</v>
          </cell>
          <cell r="AD598">
            <v>1.0149999999999999</v>
          </cell>
          <cell r="AE598">
            <v>1.0149999999999999</v>
          </cell>
          <cell r="AF598">
            <v>1.0149999999999999</v>
          </cell>
          <cell r="AG598">
            <v>1.0149999999999999</v>
          </cell>
          <cell r="AH598">
            <v>1.0149999999999999</v>
          </cell>
          <cell r="AI598">
            <v>1.0149999999999999</v>
          </cell>
          <cell r="AJ598">
            <v>1.0149999999999999</v>
          </cell>
          <cell r="AK598">
            <v>1.0149999999999999</v>
          </cell>
          <cell r="AL598">
            <v>1.0149999999999999</v>
          </cell>
          <cell r="AM598">
            <v>1.0149999999999999</v>
          </cell>
        </row>
        <row r="600">
          <cell r="T600">
            <v>1.0149999999999999</v>
          </cell>
          <cell r="U600">
            <v>1.0149999999999999</v>
          </cell>
          <cell r="V600">
            <v>1.0149999999999999</v>
          </cell>
          <cell r="W600">
            <v>1.0149999999999999</v>
          </cell>
          <cell r="X600">
            <v>1.0149999999999999</v>
          </cell>
          <cell r="Y600">
            <v>1.0149999999999999</v>
          </cell>
          <cell r="Z600">
            <v>1.0149999999999999</v>
          </cell>
          <cell r="AA600">
            <v>1.0149999999999999</v>
          </cell>
          <cell r="AB600">
            <v>1.0149999999999999</v>
          </cell>
          <cell r="AC600">
            <v>1.0149999999999999</v>
          </cell>
          <cell r="AD600">
            <v>1.0149999999999999</v>
          </cell>
          <cell r="AE600">
            <v>1.0149999999999999</v>
          </cell>
          <cell r="AF600">
            <v>1.0149999999999999</v>
          </cell>
          <cell r="AG600">
            <v>1.0149999999999999</v>
          </cell>
          <cell r="AH600">
            <v>1.0149999999999999</v>
          </cell>
          <cell r="AI600">
            <v>1.0149999999999999</v>
          </cell>
          <cell r="AJ600">
            <v>1.0149999999999999</v>
          </cell>
          <cell r="AK600">
            <v>1.0149999999999999</v>
          </cell>
          <cell r="AL600">
            <v>1.0149999999999999</v>
          </cell>
          <cell r="AM600">
            <v>1.0149999999999999</v>
          </cell>
        </row>
        <row r="602">
          <cell r="T602">
            <v>1.0149999999999999</v>
          </cell>
          <cell r="U602">
            <v>1.0149999999999999</v>
          </cell>
          <cell r="V602">
            <v>1.0149999999999999</v>
          </cell>
          <cell r="W602">
            <v>1.0149999999999999</v>
          </cell>
          <cell r="X602">
            <v>1.0149999999999999</v>
          </cell>
          <cell r="Y602">
            <v>1.0149999999999999</v>
          </cell>
          <cell r="Z602">
            <v>1.0149999999999999</v>
          </cell>
          <cell r="AA602">
            <v>1.0149999999999999</v>
          </cell>
          <cell r="AB602">
            <v>1.0149999999999999</v>
          </cell>
          <cell r="AC602">
            <v>1.0149999999999999</v>
          </cell>
          <cell r="AD602">
            <v>1.0149999999999999</v>
          </cell>
          <cell r="AE602">
            <v>1.0149999999999999</v>
          </cell>
          <cell r="AF602">
            <v>1.0149999999999999</v>
          </cell>
          <cell r="AG602">
            <v>1.0149999999999999</v>
          </cell>
          <cell r="AH602">
            <v>1.0149999999999999</v>
          </cell>
          <cell r="AI602">
            <v>1.0149999999999999</v>
          </cell>
          <cell r="AJ602">
            <v>1.0149999999999999</v>
          </cell>
          <cell r="AK602">
            <v>1.0149999999999999</v>
          </cell>
          <cell r="AL602">
            <v>1.0149999999999999</v>
          </cell>
          <cell r="AM602">
            <v>1.0149999999999999</v>
          </cell>
        </row>
        <row r="604">
          <cell r="T604">
            <v>1.0149999999999999</v>
          </cell>
          <cell r="U604">
            <v>1.0149999999999999</v>
          </cell>
          <cell r="V604">
            <v>1.0149999999999999</v>
          </cell>
          <cell r="W604">
            <v>1.0149999999999999</v>
          </cell>
          <cell r="X604">
            <v>1.0149999999999999</v>
          </cell>
          <cell r="Y604">
            <v>1.0149999999999999</v>
          </cell>
          <cell r="Z604">
            <v>1.0149999999999999</v>
          </cell>
          <cell r="AA604">
            <v>1.0149999999999999</v>
          </cell>
          <cell r="AB604">
            <v>1.0149999999999999</v>
          </cell>
          <cell r="AC604">
            <v>1.0149999999999999</v>
          </cell>
          <cell r="AD604">
            <v>1.0149999999999999</v>
          </cell>
          <cell r="AE604">
            <v>1.0149999999999999</v>
          </cell>
          <cell r="AF604">
            <v>1.0149999999999999</v>
          </cell>
          <cell r="AG604">
            <v>1.0149999999999999</v>
          </cell>
          <cell r="AH604">
            <v>1.0149999999999999</v>
          </cell>
          <cell r="AI604">
            <v>1.0149999999999999</v>
          </cell>
          <cell r="AJ604">
            <v>1.0149999999999999</v>
          </cell>
          <cell r="AK604">
            <v>1.0149999999999999</v>
          </cell>
          <cell r="AL604">
            <v>1.0149999999999999</v>
          </cell>
          <cell r="AM604">
            <v>1.0149999999999999</v>
          </cell>
        </row>
        <row r="606">
          <cell r="T606">
            <v>1.0149999999999999</v>
          </cell>
          <cell r="U606">
            <v>1.0149999999999999</v>
          </cell>
          <cell r="V606">
            <v>1.0149999999999999</v>
          </cell>
          <cell r="W606">
            <v>1.0149999999999999</v>
          </cell>
          <cell r="X606">
            <v>1.0149999999999999</v>
          </cell>
          <cell r="Y606">
            <v>1.0149999999999999</v>
          </cell>
          <cell r="Z606">
            <v>1.0149999999999999</v>
          </cell>
          <cell r="AA606">
            <v>1.0149999999999999</v>
          </cell>
          <cell r="AB606">
            <v>1.0149999999999999</v>
          </cell>
          <cell r="AC606">
            <v>1.0149999999999999</v>
          </cell>
          <cell r="AD606">
            <v>1.0149999999999999</v>
          </cell>
          <cell r="AE606">
            <v>1.0149999999999999</v>
          </cell>
          <cell r="AF606">
            <v>1.0149999999999999</v>
          </cell>
          <cell r="AG606">
            <v>1.0149999999999999</v>
          </cell>
          <cell r="AH606">
            <v>1.0149999999999999</v>
          </cell>
          <cell r="AI606">
            <v>1.0149999999999999</v>
          </cell>
          <cell r="AJ606">
            <v>1.0149999999999999</v>
          </cell>
          <cell r="AK606">
            <v>1.0149999999999999</v>
          </cell>
          <cell r="AL606">
            <v>1.0149999999999999</v>
          </cell>
          <cell r="AM606">
            <v>1.0149999999999999</v>
          </cell>
        </row>
        <row r="608">
          <cell r="T608">
            <v>1.0149999999999999</v>
          </cell>
          <cell r="U608">
            <v>1.0149999999999999</v>
          </cell>
          <cell r="V608">
            <v>1.0149999999999999</v>
          </cell>
          <cell r="W608">
            <v>1.0149999999999999</v>
          </cell>
          <cell r="X608">
            <v>1.0149999999999999</v>
          </cell>
          <cell r="Y608">
            <v>1.0149999999999999</v>
          </cell>
          <cell r="Z608">
            <v>1.0149999999999999</v>
          </cell>
          <cell r="AA608">
            <v>1.0149999999999999</v>
          </cell>
          <cell r="AB608">
            <v>1.0149999999999999</v>
          </cell>
          <cell r="AC608">
            <v>1.0149999999999999</v>
          </cell>
          <cell r="AD608">
            <v>1.0149999999999999</v>
          </cell>
          <cell r="AE608">
            <v>1.0149999999999999</v>
          </cell>
          <cell r="AF608">
            <v>1.0149999999999999</v>
          </cell>
          <cell r="AG608">
            <v>1.0149999999999999</v>
          </cell>
          <cell r="AH608">
            <v>1.0149999999999999</v>
          </cell>
          <cell r="AI608">
            <v>1.0149999999999999</v>
          </cell>
          <cell r="AJ608">
            <v>1.0149999999999999</v>
          </cell>
          <cell r="AK608">
            <v>1.0149999999999999</v>
          </cell>
          <cell r="AL608">
            <v>1.0149999999999999</v>
          </cell>
          <cell r="AM608">
            <v>1.0149999999999999</v>
          </cell>
        </row>
        <row r="610">
          <cell r="T610">
            <v>1.0149999999999999</v>
          </cell>
          <cell r="U610">
            <v>1.0149999999999999</v>
          </cell>
          <cell r="V610">
            <v>1.0149999999999999</v>
          </cell>
          <cell r="W610">
            <v>1.0149999999999999</v>
          </cell>
          <cell r="X610">
            <v>1.0149999999999999</v>
          </cell>
          <cell r="Y610">
            <v>1.0149999999999999</v>
          </cell>
          <cell r="Z610">
            <v>1.0149999999999999</v>
          </cell>
          <cell r="AA610">
            <v>1.0149999999999999</v>
          </cell>
          <cell r="AB610">
            <v>1.0149999999999999</v>
          </cell>
          <cell r="AC610">
            <v>1.0149999999999999</v>
          </cell>
          <cell r="AD610">
            <v>1.0149999999999999</v>
          </cell>
          <cell r="AE610">
            <v>1.0149999999999999</v>
          </cell>
          <cell r="AF610">
            <v>1.0149999999999999</v>
          </cell>
          <cell r="AG610">
            <v>1.0149999999999999</v>
          </cell>
          <cell r="AH610">
            <v>1.0149999999999999</v>
          </cell>
          <cell r="AI610">
            <v>1.0149999999999999</v>
          </cell>
          <cell r="AJ610">
            <v>1.0149999999999999</v>
          </cell>
          <cell r="AK610">
            <v>1.0149999999999999</v>
          </cell>
          <cell r="AL610">
            <v>1.0149999999999999</v>
          </cell>
          <cell r="AM610">
            <v>1.0149999999999999</v>
          </cell>
        </row>
        <row r="612">
          <cell r="T612">
            <v>1.0149999999999999</v>
          </cell>
          <cell r="U612">
            <v>1.0149999999999999</v>
          </cell>
          <cell r="V612">
            <v>1.0149999999999999</v>
          </cell>
          <cell r="W612">
            <v>1.0149999999999999</v>
          </cell>
          <cell r="X612">
            <v>1.0149999999999999</v>
          </cell>
          <cell r="Y612">
            <v>1.0149999999999999</v>
          </cell>
          <cell r="Z612">
            <v>1.0149999999999999</v>
          </cell>
          <cell r="AA612">
            <v>1.0149999999999999</v>
          </cell>
          <cell r="AB612">
            <v>1.0149999999999999</v>
          </cell>
          <cell r="AC612">
            <v>1.0149999999999999</v>
          </cell>
          <cell r="AD612">
            <v>1.0149999999999999</v>
          </cell>
          <cell r="AE612">
            <v>1.0149999999999999</v>
          </cell>
          <cell r="AF612">
            <v>1.0149999999999999</v>
          </cell>
          <cell r="AG612">
            <v>1.0149999999999999</v>
          </cell>
          <cell r="AH612">
            <v>1.0149999999999999</v>
          </cell>
          <cell r="AI612">
            <v>1.0149999999999999</v>
          </cell>
          <cell r="AJ612">
            <v>1.0149999999999999</v>
          </cell>
          <cell r="AK612">
            <v>1.0149999999999999</v>
          </cell>
          <cell r="AL612">
            <v>1.0149999999999999</v>
          </cell>
          <cell r="AM612">
            <v>1.0149999999999999</v>
          </cell>
        </row>
        <row r="614">
          <cell r="T614">
            <v>1.0149999999999999</v>
          </cell>
          <cell r="U614">
            <v>1.0149999999999999</v>
          </cell>
          <cell r="V614">
            <v>1.0149999999999999</v>
          </cell>
          <cell r="W614">
            <v>1.0149999999999999</v>
          </cell>
          <cell r="X614">
            <v>1.0149999999999999</v>
          </cell>
          <cell r="Y614">
            <v>1.0149999999999999</v>
          </cell>
          <cell r="Z614">
            <v>1.0149999999999999</v>
          </cell>
          <cell r="AA614">
            <v>1.0149999999999999</v>
          </cell>
          <cell r="AB614">
            <v>1.0149999999999999</v>
          </cell>
          <cell r="AC614">
            <v>1.0149999999999999</v>
          </cell>
          <cell r="AD614">
            <v>1.0149999999999999</v>
          </cell>
          <cell r="AE614">
            <v>1.0149999999999999</v>
          </cell>
          <cell r="AF614">
            <v>1.0149999999999999</v>
          </cell>
          <cell r="AG614">
            <v>1.0149999999999999</v>
          </cell>
          <cell r="AH614">
            <v>1.0149999999999999</v>
          </cell>
          <cell r="AI614">
            <v>1.0149999999999999</v>
          </cell>
          <cell r="AJ614">
            <v>1.0149999999999999</v>
          </cell>
          <cell r="AK614">
            <v>1.0149999999999999</v>
          </cell>
          <cell r="AL614">
            <v>1.0149999999999999</v>
          </cell>
          <cell r="AM614">
            <v>1.0149999999999999</v>
          </cell>
        </row>
        <row r="619">
          <cell r="T619">
            <v>4.6326951991679568</v>
          </cell>
          <cell r="U619">
            <v>4.4323447330685974</v>
          </cell>
          <cell r="V619">
            <v>4.2406588364132718</v>
          </cell>
          <cell r="W619">
            <v>4.0572627920120867</v>
          </cell>
          <cell r="X619">
            <v>3.8817980880934688</v>
          </cell>
          <cell r="Y619">
            <v>3.7139217174674006</v>
          </cell>
          <cell r="Z619">
            <v>3.5533055069977877</v>
          </cell>
          <cell r="AA619">
            <v>3.3996354760731791</v>
          </cell>
          <cell r="AB619">
            <v>3.2526112228217436</v>
          </cell>
          <cell r="AC619">
            <v>3.1119453368706491</v>
          </cell>
          <cell r="AD619">
            <v>2.9773628375018713</v>
          </cell>
          <cell r="AE619">
            <v>2.8486006361061165</v>
          </cell>
          <cell r="AF619">
            <v>2.7254070218840338</v>
          </cell>
          <cell r="AG619">
            <v>2.6075411697893394</v>
          </cell>
          <cell r="AH619">
            <v>2.494772669751955</v>
          </cell>
          <cell r="AI619">
            <v>2.3868810762608663</v>
          </cell>
          <cell r="AJ619">
            <v>2.2836554774261981</v>
          </cell>
          <cell r="AK619">
            <v>2.1848940826780896</v>
          </cell>
          <cell r="AL619">
            <v>2.0904038282963842</v>
          </cell>
          <cell r="AM619">
            <v>2</v>
          </cell>
        </row>
        <row r="621">
          <cell r="T621">
            <v>6.8355346608412013</v>
          </cell>
          <cell r="U621">
            <v>6.5570231072274678</v>
          </cell>
          <cell r="V621">
            <v>6.2785115536137344</v>
          </cell>
          <cell r="W621">
            <v>6</v>
          </cell>
          <cell r="X621">
            <v>5.8</v>
          </cell>
          <cell r="Y621">
            <v>5.6</v>
          </cell>
          <cell r="Z621">
            <v>5.3999999999999995</v>
          </cell>
          <cell r="AA621">
            <v>5.1999999999999993</v>
          </cell>
          <cell r="AB621">
            <v>5</v>
          </cell>
          <cell r="AC621">
            <v>5</v>
          </cell>
          <cell r="AD621">
            <v>5</v>
          </cell>
          <cell r="AE621">
            <v>5</v>
          </cell>
          <cell r="AF621">
            <v>5</v>
          </cell>
          <cell r="AG621">
            <v>5</v>
          </cell>
          <cell r="AH621">
            <v>5</v>
          </cell>
          <cell r="AI621">
            <v>5</v>
          </cell>
          <cell r="AJ621">
            <v>5</v>
          </cell>
          <cell r="AK621">
            <v>5</v>
          </cell>
          <cell r="AL621">
            <v>5</v>
          </cell>
          <cell r="AM621">
            <v>5</v>
          </cell>
        </row>
        <row r="623">
          <cell r="T623">
            <v>7.5</v>
          </cell>
          <cell r="U623">
            <v>7</v>
          </cell>
          <cell r="V623">
            <v>6.5</v>
          </cell>
          <cell r="W623">
            <v>6</v>
          </cell>
          <cell r="X623">
            <v>5.8</v>
          </cell>
          <cell r="Y623">
            <v>5.6</v>
          </cell>
          <cell r="Z623">
            <v>5.3999999999999995</v>
          </cell>
          <cell r="AA623">
            <v>5.1999999999999993</v>
          </cell>
          <cell r="AB623">
            <v>5</v>
          </cell>
          <cell r="AC623">
            <v>5</v>
          </cell>
          <cell r="AD623">
            <v>5</v>
          </cell>
          <cell r="AE623">
            <v>5</v>
          </cell>
          <cell r="AF623">
            <v>5</v>
          </cell>
          <cell r="AG623">
            <v>5</v>
          </cell>
          <cell r="AH623">
            <v>5</v>
          </cell>
          <cell r="AI623">
            <v>5</v>
          </cell>
          <cell r="AJ623">
            <v>5</v>
          </cell>
          <cell r="AK623">
            <v>5</v>
          </cell>
          <cell r="AL623">
            <v>5</v>
          </cell>
          <cell r="AM623">
            <v>5</v>
          </cell>
        </row>
        <row r="625">
          <cell r="T625">
            <v>8.25</v>
          </cell>
          <cell r="U625">
            <v>7.5</v>
          </cell>
          <cell r="V625">
            <v>6.75</v>
          </cell>
          <cell r="W625">
            <v>6</v>
          </cell>
          <cell r="X625">
            <v>5.8</v>
          </cell>
          <cell r="Y625">
            <v>5.6</v>
          </cell>
          <cell r="Z625">
            <v>5.3999999999999995</v>
          </cell>
          <cell r="AA625">
            <v>5.1999999999999993</v>
          </cell>
          <cell r="AB625">
            <v>5</v>
          </cell>
          <cell r="AC625">
            <v>5</v>
          </cell>
          <cell r="AD625">
            <v>5</v>
          </cell>
          <cell r="AE625">
            <v>5</v>
          </cell>
          <cell r="AF625">
            <v>5</v>
          </cell>
          <cell r="AG625">
            <v>5</v>
          </cell>
          <cell r="AH625">
            <v>5</v>
          </cell>
          <cell r="AI625">
            <v>5</v>
          </cell>
          <cell r="AJ625">
            <v>5</v>
          </cell>
          <cell r="AK625">
            <v>5</v>
          </cell>
          <cell r="AL625">
            <v>5</v>
          </cell>
          <cell r="AM625">
            <v>5</v>
          </cell>
        </row>
        <row r="627">
          <cell r="T627">
            <v>6.5210627143607542</v>
          </cell>
          <cell r="U627">
            <v>6.3473751429071692</v>
          </cell>
          <cell r="V627">
            <v>6.1736875714535842</v>
          </cell>
          <cell r="W627">
            <v>6</v>
          </cell>
          <cell r="X627">
            <v>5.8</v>
          </cell>
          <cell r="Y627">
            <v>5.6</v>
          </cell>
          <cell r="Z627">
            <v>5.3999999999999995</v>
          </cell>
          <cell r="AA627">
            <v>5.1999999999999993</v>
          </cell>
          <cell r="AB627">
            <v>5</v>
          </cell>
          <cell r="AC627">
            <v>5</v>
          </cell>
          <cell r="AD627">
            <v>5</v>
          </cell>
          <cell r="AE627">
            <v>5</v>
          </cell>
          <cell r="AF627">
            <v>5</v>
          </cell>
          <cell r="AG627">
            <v>5</v>
          </cell>
          <cell r="AH627">
            <v>5</v>
          </cell>
          <cell r="AI627">
            <v>5</v>
          </cell>
          <cell r="AJ627">
            <v>5</v>
          </cell>
          <cell r="AK627">
            <v>5</v>
          </cell>
          <cell r="AL627">
            <v>5</v>
          </cell>
          <cell r="AM627">
            <v>5</v>
          </cell>
        </row>
        <row r="629">
          <cell r="T629">
            <v>7.5</v>
          </cell>
          <cell r="U629">
            <v>7</v>
          </cell>
          <cell r="V629">
            <v>6.5</v>
          </cell>
          <cell r="W629">
            <v>6</v>
          </cell>
          <cell r="X629">
            <v>5.8</v>
          </cell>
          <cell r="Y629">
            <v>5.6</v>
          </cell>
          <cell r="Z629">
            <v>5.3999999999999995</v>
          </cell>
          <cell r="AA629">
            <v>5.1999999999999993</v>
          </cell>
          <cell r="AB629">
            <v>5</v>
          </cell>
          <cell r="AC629">
            <v>5</v>
          </cell>
          <cell r="AD629">
            <v>5</v>
          </cell>
          <cell r="AE629">
            <v>5</v>
          </cell>
          <cell r="AF629">
            <v>5</v>
          </cell>
          <cell r="AG629">
            <v>5</v>
          </cell>
          <cell r="AH629">
            <v>5</v>
          </cell>
          <cell r="AI629">
            <v>5</v>
          </cell>
          <cell r="AJ629">
            <v>5</v>
          </cell>
          <cell r="AK629">
            <v>5</v>
          </cell>
          <cell r="AL629">
            <v>5</v>
          </cell>
          <cell r="AM629">
            <v>5</v>
          </cell>
        </row>
        <row r="631">
          <cell r="T631">
            <v>9</v>
          </cell>
          <cell r="U631">
            <v>9</v>
          </cell>
          <cell r="V631">
            <v>9</v>
          </cell>
          <cell r="W631">
            <v>8</v>
          </cell>
          <cell r="X631">
            <v>7.6</v>
          </cell>
          <cell r="Y631">
            <v>7.1999999999999993</v>
          </cell>
          <cell r="Z631">
            <v>6.8</v>
          </cell>
          <cell r="AA631">
            <v>6.4</v>
          </cell>
          <cell r="AB631">
            <v>6</v>
          </cell>
          <cell r="AC631">
            <v>6</v>
          </cell>
          <cell r="AD631">
            <v>6</v>
          </cell>
          <cell r="AE631">
            <v>6</v>
          </cell>
          <cell r="AF631">
            <v>6</v>
          </cell>
          <cell r="AG631">
            <v>6</v>
          </cell>
          <cell r="AH631">
            <v>6</v>
          </cell>
          <cell r="AI631">
            <v>6</v>
          </cell>
          <cell r="AJ631">
            <v>6</v>
          </cell>
          <cell r="AK631">
            <v>6</v>
          </cell>
          <cell r="AL631">
            <v>6</v>
          </cell>
          <cell r="AM631">
            <v>6</v>
          </cell>
        </row>
        <row r="633">
          <cell r="T633">
            <v>13.25</v>
          </cell>
          <cell r="U633">
            <v>11.5</v>
          </cell>
          <cell r="V633">
            <v>9.75</v>
          </cell>
          <cell r="W633">
            <v>8</v>
          </cell>
          <cell r="X633">
            <v>7.6</v>
          </cell>
          <cell r="Y633">
            <v>7.1999999999999993</v>
          </cell>
          <cell r="Z633">
            <v>6.8</v>
          </cell>
          <cell r="AA633">
            <v>6.4</v>
          </cell>
          <cell r="AB633">
            <v>6</v>
          </cell>
          <cell r="AC633">
            <v>6</v>
          </cell>
          <cell r="AD633">
            <v>6</v>
          </cell>
          <cell r="AE633">
            <v>6</v>
          </cell>
          <cell r="AF633">
            <v>6</v>
          </cell>
          <cell r="AG633">
            <v>6</v>
          </cell>
          <cell r="AH633">
            <v>6</v>
          </cell>
          <cell r="AI633">
            <v>6</v>
          </cell>
          <cell r="AJ633">
            <v>6</v>
          </cell>
          <cell r="AK633">
            <v>6</v>
          </cell>
          <cell r="AL633">
            <v>6</v>
          </cell>
          <cell r="AM633">
            <v>6</v>
          </cell>
        </row>
        <row r="635">
          <cell r="T635">
            <v>8.25</v>
          </cell>
          <cell r="U635">
            <v>7.5</v>
          </cell>
          <cell r="V635">
            <v>6.75</v>
          </cell>
          <cell r="W635">
            <v>6</v>
          </cell>
          <cell r="X635">
            <v>5.8</v>
          </cell>
          <cell r="Y635">
            <v>5.6</v>
          </cell>
          <cell r="Z635">
            <v>5.3999999999999995</v>
          </cell>
          <cell r="AA635">
            <v>5.1999999999999993</v>
          </cell>
          <cell r="AB635">
            <v>5</v>
          </cell>
          <cell r="AC635">
            <v>5</v>
          </cell>
          <cell r="AD635">
            <v>5</v>
          </cell>
          <cell r="AE635">
            <v>5</v>
          </cell>
          <cell r="AF635">
            <v>5</v>
          </cell>
          <cell r="AG635">
            <v>5</v>
          </cell>
          <cell r="AH635">
            <v>5</v>
          </cell>
          <cell r="AI635">
            <v>5</v>
          </cell>
          <cell r="AJ635">
            <v>5</v>
          </cell>
          <cell r="AK635">
            <v>5</v>
          </cell>
          <cell r="AL635">
            <v>5</v>
          </cell>
          <cell r="AM635">
            <v>5</v>
          </cell>
        </row>
        <row r="637">
          <cell r="T637">
            <v>9</v>
          </cell>
          <cell r="U637">
            <v>8</v>
          </cell>
          <cell r="V637">
            <v>7</v>
          </cell>
          <cell r="W637">
            <v>6</v>
          </cell>
          <cell r="X637">
            <v>5.8</v>
          </cell>
          <cell r="Y637">
            <v>5.6</v>
          </cell>
          <cell r="Z637">
            <v>5.3999999999999995</v>
          </cell>
          <cell r="AA637">
            <v>5.1999999999999993</v>
          </cell>
          <cell r="AB637">
            <v>5</v>
          </cell>
          <cell r="AC637">
            <v>5</v>
          </cell>
          <cell r="AD637">
            <v>5</v>
          </cell>
          <cell r="AE637">
            <v>5</v>
          </cell>
          <cell r="AF637">
            <v>5</v>
          </cell>
          <cell r="AG637">
            <v>5</v>
          </cell>
          <cell r="AH637">
            <v>5</v>
          </cell>
          <cell r="AI637">
            <v>5</v>
          </cell>
          <cell r="AJ637">
            <v>5</v>
          </cell>
          <cell r="AK637">
            <v>5</v>
          </cell>
          <cell r="AL637">
            <v>5</v>
          </cell>
          <cell r="AM637">
            <v>5</v>
          </cell>
        </row>
        <row r="639">
          <cell r="T639">
            <v>13.25</v>
          </cell>
          <cell r="U639">
            <v>11.5</v>
          </cell>
          <cell r="V639">
            <v>9.75</v>
          </cell>
          <cell r="W639">
            <v>8</v>
          </cell>
          <cell r="X639">
            <v>7.6</v>
          </cell>
          <cell r="Y639">
            <v>7.1999999999999993</v>
          </cell>
          <cell r="Z639">
            <v>6.8</v>
          </cell>
          <cell r="AA639">
            <v>6.4</v>
          </cell>
          <cell r="AB639">
            <v>6</v>
          </cell>
          <cell r="AC639">
            <v>6</v>
          </cell>
          <cell r="AD639">
            <v>6</v>
          </cell>
          <cell r="AE639">
            <v>6</v>
          </cell>
          <cell r="AF639">
            <v>6</v>
          </cell>
          <cell r="AG639">
            <v>6</v>
          </cell>
          <cell r="AH639">
            <v>6</v>
          </cell>
          <cell r="AI639">
            <v>6</v>
          </cell>
          <cell r="AJ639">
            <v>6</v>
          </cell>
          <cell r="AK639">
            <v>6</v>
          </cell>
          <cell r="AL639">
            <v>6</v>
          </cell>
          <cell r="AM639">
            <v>6</v>
          </cell>
        </row>
        <row r="641">
          <cell r="T641">
            <v>14</v>
          </cell>
          <cell r="U641">
            <v>12</v>
          </cell>
          <cell r="V641">
            <v>10</v>
          </cell>
          <cell r="W641">
            <v>8</v>
          </cell>
          <cell r="X641">
            <v>7.6</v>
          </cell>
          <cell r="Y641">
            <v>7.1999999999999993</v>
          </cell>
          <cell r="Z641">
            <v>6.8</v>
          </cell>
          <cell r="AA641">
            <v>6.4</v>
          </cell>
          <cell r="AB641">
            <v>6</v>
          </cell>
          <cell r="AC641">
            <v>6</v>
          </cell>
          <cell r="AD641">
            <v>6</v>
          </cell>
          <cell r="AE641">
            <v>6</v>
          </cell>
          <cell r="AF641">
            <v>6</v>
          </cell>
          <cell r="AG641">
            <v>6</v>
          </cell>
          <cell r="AH641">
            <v>6</v>
          </cell>
          <cell r="AI641">
            <v>6</v>
          </cell>
          <cell r="AJ641">
            <v>6</v>
          </cell>
          <cell r="AK641">
            <v>6</v>
          </cell>
          <cell r="AL641">
            <v>6</v>
          </cell>
          <cell r="AM641">
            <v>6</v>
          </cell>
        </row>
        <row r="643">
          <cell r="T643">
            <v>18.15746180963572</v>
          </cell>
          <cell r="U643">
            <v>14.771641206423814</v>
          </cell>
          <cell r="V643">
            <v>11.385820603211908</v>
          </cell>
          <cell r="W643">
            <v>8</v>
          </cell>
          <cell r="X643">
            <v>7.6</v>
          </cell>
          <cell r="Y643">
            <v>7.1999999999999993</v>
          </cell>
          <cell r="Z643">
            <v>6.8</v>
          </cell>
          <cell r="AA643">
            <v>6.4</v>
          </cell>
          <cell r="AB643">
            <v>6</v>
          </cell>
          <cell r="AC643">
            <v>6</v>
          </cell>
          <cell r="AD643">
            <v>6</v>
          </cell>
          <cell r="AE643">
            <v>6</v>
          </cell>
          <cell r="AF643">
            <v>6</v>
          </cell>
          <cell r="AG643">
            <v>6</v>
          </cell>
          <cell r="AH643">
            <v>6</v>
          </cell>
          <cell r="AI643">
            <v>6</v>
          </cell>
          <cell r="AJ643">
            <v>6</v>
          </cell>
          <cell r="AK643">
            <v>6</v>
          </cell>
          <cell r="AL643">
            <v>6</v>
          </cell>
          <cell r="AM643">
            <v>6</v>
          </cell>
        </row>
        <row r="645">
          <cell r="T645">
            <v>14.015881861242686</v>
          </cell>
          <cell r="U645">
            <v>12.010587907495125</v>
          </cell>
          <cell r="V645">
            <v>10.005293953747563</v>
          </cell>
          <cell r="W645">
            <v>8</v>
          </cell>
          <cell r="X645">
            <v>7.6</v>
          </cell>
          <cell r="Y645">
            <v>7.1999999999999993</v>
          </cell>
          <cell r="Z645">
            <v>6.8</v>
          </cell>
          <cell r="AA645">
            <v>6.4</v>
          </cell>
          <cell r="AB645">
            <v>6</v>
          </cell>
          <cell r="AC645">
            <v>6</v>
          </cell>
          <cell r="AD645">
            <v>6</v>
          </cell>
          <cell r="AE645">
            <v>6</v>
          </cell>
          <cell r="AF645">
            <v>6</v>
          </cell>
          <cell r="AG645">
            <v>6</v>
          </cell>
          <cell r="AH645">
            <v>6</v>
          </cell>
          <cell r="AI645">
            <v>6</v>
          </cell>
          <cell r="AJ645">
            <v>6</v>
          </cell>
          <cell r="AK645">
            <v>6</v>
          </cell>
          <cell r="AL645">
            <v>6</v>
          </cell>
          <cell r="AM645">
            <v>6</v>
          </cell>
        </row>
        <row r="647">
          <cell r="T647">
            <v>9.75</v>
          </cell>
          <cell r="U647">
            <v>8.5</v>
          </cell>
          <cell r="V647">
            <v>7.25</v>
          </cell>
          <cell r="W647">
            <v>6</v>
          </cell>
          <cell r="X647">
            <v>5.8</v>
          </cell>
          <cell r="Y647">
            <v>5.6</v>
          </cell>
          <cell r="Z647">
            <v>5.3999999999999995</v>
          </cell>
          <cell r="AA647">
            <v>5.1999999999999993</v>
          </cell>
          <cell r="AB647">
            <v>5</v>
          </cell>
          <cell r="AC647">
            <v>5</v>
          </cell>
          <cell r="AD647">
            <v>5</v>
          </cell>
          <cell r="AE647">
            <v>5</v>
          </cell>
          <cell r="AF647">
            <v>5</v>
          </cell>
          <cell r="AG647">
            <v>5</v>
          </cell>
          <cell r="AH647">
            <v>5</v>
          </cell>
          <cell r="AI647">
            <v>5</v>
          </cell>
          <cell r="AJ647">
            <v>5</v>
          </cell>
          <cell r="AK647">
            <v>5</v>
          </cell>
          <cell r="AL647">
            <v>5</v>
          </cell>
          <cell r="AM647">
            <v>5</v>
          </cell>
        </row>
        <row r="651">
          <cell r="S651">
            <v>1.2158430743818425E-2</v>
          </cell>
          <cell r="T651">
            <v>1.5705464031072001E-2</v>
          </cell>
          <cell r="U651">
            <v>1.6050984239755584E-2</v>
          </cell>
          <cell r="V651">
            <v>1.6452258845749471E-2</v>
          </cell>
          <cell r="W651">
            <v>1.6912922093430458E-2</v>
          </cell>
          <cell r="X651">
            <v>1.7359423236697022E-2</v>
          </cell>
          <cell r="Y651">
            <v>1.7789936932967106E-2</v>
          </cell>
          <cell r="Z651">
            <v>1.8202663469811944E-2</v>
          </cell>
          <cell r="AA651">
            <v>1.8595841000759884E-2</v>
          </cell>
          <cell r="AB651">
            <v>1.8967757820775082E-2</v>
          </cell>
          <cell r="AC651">
            <v>1.9347112977190585E-2</v>
          </cell>
          <cell r="AD651">
            <v>1.9734055236734396E-2</v>
          </cell>
          <cell r="AE651">
            <v>2.0128736341469083E-2</v>
          </cell>
          <cell r="AF651">
            <v>2.0531311068298464E-2</v>
          </cell>
          <cell r="AG651">
            <v>2.0941937289664432E-2</v>
          </cell>
          <cell r="AH651">
            <v>2.1360776035457722E-2</v>
          </cell>
          <cell r="AI651">
            <v>2.1787991556166876E-2</v>
          </cell>
          <cell r="AJ651">
            <v>2.2223751387290214E-2</v>
          </cell>
          <cell r="AK651">
            <v>2.2668226415036019E-2</v>
          </cell>
          <cell r="AL651">
            <v>2.3121590943336739E-2</v>
          </cell>
          <cell r="AM651">
            <v>2.3584022762203474E-2</v>
          </cell>
        </row>
        <row r="652">
          <cell r="S652">
            <v>3.0000000000000001E-3</v>
          </cell>
          <cell r="T652">
            <v>2.0005331827176111E-3</v>
          </cell>
          <cell r="U652">
            <v>2.0445449127373984E-3</v>
          </cell>
          <cell r="V652">
            <v>2.095658535555833E-3</v>
          </cell>
          <cell r="W652">
            <v>2.1543369745513964E-3</v>
          </cell>
          <cell r="X652">
            <v>2.2112114706795533E-3</v>
          </cell>
          <cell r="Y652">
            <v>2.266049515152406E-3</v>
          </cell>
          <cell r="Z652">
            <v>2.3186218639039422E-3</v>
          </cell>
          <cell r="AA652">
            <v>2.3687040961642676E-3</v>
          </cell>
          <cell r="AB652">
            <v>2.4160781780875528E-3</v>
          </cell>
          <cell r="AC652">
            <v>2.464399741649304E-3</v>
          </cell>
          <cell r="AD652">
            <v>2.5136877364822902E-3</v>
          </cell>
          <cell r="AE652">
            <v>2.5639614912119362E-3</v>
          </cell>
          <cell r="AF652">
            <v>2.6152407210361748E-3</v>
          </cell>
          <cell r="AG652">
            <v>2.6675455354568983E-3</v>
          </cell>
          <cell r="AH652">
            <v>2.7208964461660364E-3</v>
          </cell>
          <cell r="AI652">
            <v>2.7753143750893572E-3</v>
          </cell>
          <cell r="AJ652">
            <v>2.8308206625911442E-3</v>
          </cell>
          <cell r="AK652">
            <v>2.887437075842967E-3</v>
          </cell>
          <cell r="AL652">
            <v>2.9451858173598264E-3</v>
          </cell>
          <cell r="AM652">
            <v>3.0040895337070232E-3</v>
          </cell>
        </row>
        <row r="653">
          <cell r="S653">
            <v>7.8624130345546217E-3</v>
          </cell>
          <cell r="T653">
            <v>7.3987846280491E-3</v>
          </cell>
          <cell r="U653">
            <v>7.5615578898661807E-3</v>
          </cell>
          <cell r="V653">
            <v>7.750596837112835E-3</v>
          </cell>
          <cell r="W653">
            <v>7.9676135485519939E-3</v>
          </cell>
          <cell r="X653">
            <v>8.1779585462337656E-3</v>
          </cell>
          <cell r="Y653">
            <v>8.380771918180362E-3</v>
          </cell>
          <cell r="Z653">
            <v>8.575205826682147E-3</v>
          </cell>
          <cell r="AA653">
            <v>8.7604302725384827E-3</v>
          </cell>
          <cell r="AB653">
            <v>8.9356388779892517E-3</v>
          </cell>
          <cell r="AC653">
            <v>9.1143516555490366E-3</v>
          </cell>
          <cell r="AD653">
            <v>9.2966386886600173E-3</v>
          </cell>
          <cell r="AE653">
            <v>9.4825714624332171E-3</v>
          </cell>
          <cell r="AF653">
            <v>9.6722228916818823E-3</v>
          </cell>
          <cell r="AG653">
            <v>9.8656673495155205E-3</v>
          </cell>
          <cell r="AH653">
            <v>1.0062980696505831E-2</v>
          </cell>
          <cell r="AI653">
            <v>1.0264240310435949E-2</v>
          </cell>
          <cell r="AJ653">
            <v>1.0469525116644668E-2</v>
          </cell>
          <cell r="AK653">
            <v>1.0678915618977563E-2</v>
          </cell>
          <cell r="AL653">
            <v>1.0892493931357114E-2</v>
          </cell>
          <cell r="AM653">
            <v>1.1110343809984257E-2</v>
          </cell>
        </row>
        <row r="654">
          <cell r="S654">
            <v>1.0257532288635022E-2</v>
          </cell>
          <cell r="T654">
            <v>9.2827709357377244E-3</v>
          </cell>
          <cell r="U654">
            <v>9.4869918963239545E-3</v>
          </cell>
          <cell r="V654">
            <v>9.7241666937320521E-3</v>
          </cell>
          <cell r="W654">
            <v>9.9964433611565498E-3</v>
          </cell>
          <cell r="X654">
            <v>1.0260349465891083E-2</v>
          </cell>
          <cell r="Y654">
            <v>1.0514806132645181E-2</v>
          </cell>
          <cell r="Z654">
            <v>1.075874963492255E-2</v>
          </cell>
          <cell r="AA654">
            <v>1.0991138627036878E-2</v>
          </cell>
          <cell r="AB654">
            <v>1.1210961399577616E-2</v>
          </cell>
          <cell r="AC654">
            <v>1.1435180627569168E-2</v>
          </cell>
          <cell r="AD654">
            <v>1.1663884240120551E-2</v>
          </cell>
          <cell r="AE654">
            <v>1.1897161924922963E-2</v>
          </cell>
          <cell r="AF654">
            <v>1.2135105163421422E-2</v>
          </cell>
          <cell r="AG654">
            <v>1.2377807266689852E-2</v>
          </cell>
          <cell r="AH654">
            <v>1.2625363412023648E-2</v>
          </cell>
          <cell r="AI654">
            <v>1.2877870680264122E-2</v>
          </cell>
          <cell r="AJ654">
            <v>1.3135428093869405E-2</v>
          </cell>
          <cell r="AK654">
            <v>1.3398136655746793E-2</v>
          </cell>
          <cell r="AL654">
            <v>1.366609938886173E-2</v>
          </cell>
          <cell r="AM654">
            <v>1.3939421376638965E-2</v>
          </cell>
        </row>
        <row r="655">
          <cell r="S655">
            <v>0.115</v>
          </cell>
          <cell r="T655">
            <v>0.10157502087215965</v>
          </cell>
          <cell r="U655">
            <v>0.10380967133134716</v>
          </cell>
          <cell r="V655">
            <v>0.10640491311463084</v>
          </cell>
          <cell r="W655">
            <v>0.1093842506818405</v>
          </cell>
          <cell r="X655">
            <v>0.11227199489984109</v>
          </cell>
          <cell r="Y655">
            <v>0.11505634037335714</v>
          </cell>
          <cell r="Z655">
            <v>0.11772564747001904</v>
          </cell>
          <cell r="AA655">
            <v>0.12026852145537145</v>
          </cell>
          <cell r="AB655">
            <v>0.12267389188447889</v>
          </cell>
          <cell r="AC655">
            <v>0.12512736972216845</v>
          </cell>
          <cell r="AD655">
            <v>0.12762991711661181</v>
          </cell>
          <cell r="AE655">
            <v>0.13018251545894405</v>
          </cell>
          <cell r="AF655">
            <v>0.13278616576812294</v>
          </cell>
          <cell r="AG655">
            <v>0.1354418890834854</v>
          </cell>
          <cell r="AH655">
            <v>0.13815072686515512</v>
          </cell>
          <cell r="AI655">
            <v>0.14091374140245821</v>
          </cell>
          <cell r="AJ655">
            <v>0.14373201623050738</v>
          </cell>
          <cell r="AK655">
            <v>0.14660665655511754</v>
          </cell>
          <cell r="AL655">
            <v>0.14953878968621989</v>
          </cell>
          <cell r="AM655">
            <v>0.15252956547994428</v>
          </cell>
        </row>
        <row r="656">
          <cell r="S656">
            <v>9.3497873548854527E-2</v>
          </cell>
          <cell r="T656">
            <v>9.3497873548854527E-2</v>
          </cell>
          <cell r="U656">
            <v>9.5554826766929321E-2</v>
          </cell>
          <cell r="V656">
            <v>9.7943697436102539E-2</v>
          </cell>
          <cell r="W656">
            <v>0.10068612096431341</v>
          </cell>
          <cell r="X656">
            <v>0.10334423455777128</v>
          </cell>
          <cell r="Y656">
            <v>0.105907171574804</v>
          </cell>
          <cell r="Z656">
            <v>0.10836421795533947</v>
          </cell>
          <cell r="AA656">
            <v>0.11070488506317482</v>
          </cell>
          <cell r="AB656">
            <v>0.11291898276443832</v>
          </cell>
          <cell r="AC656">
            <v>0.11517736241972709</v>
          </cell>
          <cell r="AD656">
            <v>0.11748090966812164</v>
          </cell>
          <cell r="AE656">
            <v>0.11983052786148407</v>
          </cell>
          <cell r="AF656">
            <v>0.12222713841871376</v>
          </cell>
          <cell r="AG656">
            <v>0.12467168118708803</v>
          </cell>
          <cell r="AH656">
            <v>0.12716511481082979</v>
          </cell>
          <cell r="AI656">
            <v>0.12970841710704639</v>
          </cell>
          <cell r="AJ656">
            <v>0.13230258544918733</v>
          </cell>
          <cell r="AK656">
            <v>0.13494863715817107</v>
          </cell>
          <cell r="AL656">
            <v>0.13764760990133448</v>
          </cell>
          <cell r="AM656">
            <v>0.14040056209936116</v>
          </cell>
        </row>
        <row r="657">
          <cell r="S657">
            <v>1.3467032778587858E-2</v>
          </cell>
          <cell r="T657">
            <v>8.4610943359100018E-3</v>
          </cell>
          <cell r="U657">
            <v>1.2E-2</v>
          </cell>
          <cell r="V657">
            <v>1.2299999999999998E-2</v>
          </cell>
          <cell r="W657">
            <v>1.2644399999999998E-2</v>
          </cell>
          <cell r="X657">
            <v>1.2978212159999999E-2</v>
          </cell>
          <cell r="Y657">
            <v>1.3300071821567998E-2</v>
          </cell>
          <cell r="Z657">
            <v>1.3608633487828377E-2</v>
          </cell>
          <cell r="AA657">
            <v>1.3902579971165471E-2</v>
          </cell>
          <cell r="AB657">
            <v>1.418063157058878E-2</v>
          </cell>
          <cell r="AC657">
            <v>1.4464244202000556E-2</v>
          </cell>
          <cell r="AD657">
            <v>1.4753529086040568E-2</v>
          </cell>
          <cell r="AE657">
            <v>1.504859966776138E-2</v>
          </cell>
          <cell r="AF657">
            <v>1.5349571661116609E-2</v>
          </cell>
          <cell r="AG657">
            <v>1.5656563094338941E-2</v>
          </cell>
          <cell r="AH657">
            <v>1.5969694356225722E-2</v>
          </cell>
          <cell r="AI657">
            <v>1.6289088243350236E-2</v>
          </cell>
          <cell r="AJ657">
            <v>1.661487000821724E-2</v>
          </cell>
          <cell r="AK657">
            <v>1.6947167408381585E-2</v>
          </cell>
          <cell r="AL657">
            <v>1.7286110756549216E-2</v>
          </cell>
          <cell r="AM657">
            <v>1.7631832971680202E-2</v>
          </cell>
        </row>
        <row r="658">
          <cell r="S658">
            <v>2.0200055274829931E-2</v>
          </cell>
          <cell r="T658">
            <v>2.0200055274829931E-2</v>
          </cell>
          <cell r="U658">
            <v>2.0644456490876189E-2</v>
          </cell>
          <cell r="V658">
            <v>2.1160567903148093E-2</v>
          </cell>
          <cell r="W658">
            <v>2.1753063804436239E-2</v>
          </cell>
          <cell r="X658">
            <v>2.2327344688873357E-2</v>
          </cell>
          <cell r="Y658">
            <v>2.2881062837157413E-2</v>
          </cell>
          <cell r="Z658">
            <v>2.3411903494979468E-2</v>
          </cell>
          <cell r="AA658">
            <v>2.3917600610471025E-2</v>
          </cell>
          <cell r="AB658">
            <v>2.4395952622680447E-2</v>
          </cell>
          <cell r="AC658">
            <v>2.4883871675134058E-2</v>
          </cell>
          <cell r="AD658">
            <v>2.5381549108636738E-2</v>
          </cell>
          <cell r="AE658">
            <v>2.5889180090809472E-2</v>
          </cell>
          <cell r="AF658">
            <v>2.6406963692625664E-2</v>
          </cell>
          <cell r="AG658">
            <v>2.6935102966478178E-2</v>
          </cell>
          <cell r="AH658">
            <v>2.7473805025807742E-2</v>
          </cell>
          <cell r="AI658">
            <v>2.8023281126323896E-2</v>
          </cell>
          <cell r="AJ658">
            <v>2.8583746748850374E-2</v>
          </cell>
          <cell r="AK658">
            <v>2.9155421683827381E-2</v>
          </cell>
          <cell r="AL658">
            <v>2.9738530117503929E-2</v>
          </cell>
          <cell r="AM658">
            <v>3.0333300719854007E-2</v>
          </cell>
        </row>
        <row r="659">
          <cell r="S659">
            <v>1.399253300842233E-2</v>
          </cell>
          <cell r="T659">
            <v>2.5251834247575121E-2</v>
          </cell>
          <cell r="U659">
            <v>2.5807374601021775E-2</v>
          </cell>
          <cell r="V659">
            <v>2.6452558966047316E-2</v>
          </cell>
          <cell r="W659">
            <v>2.719323061709664E-2</v>
          </cell>
          <cell r="X659">
            <v>2.7911131905387989E-2</v>
          </cell>
          <cell r="Y659">
            <v>2.8603327976641609E-2</v>
          </cell>
          <cell r="Z659">
            <v>2.9266925185699698E-2</v>
          </cell>
          <cell r="AA659">
            <v>2.9899090769710812E-2</v>
          </cell>
          <cell r="AB659">
            <v>3.049707258510503E-2</v>
          </cell>
          <cell r="AC659">
            <v>3.1107014036807133E-2</v>
          </cell>
          <cell r="AD659">
            <v>3.1729154317543279E-2</v>
          </cell>
          <cell r="AE659">
            <v>3.2363737403894144E-2</v>
          </cell>
          <cell r="AF659">
            <v>3.3011012151972025E-2</v>
          </cell>
          <cell r="AG659">
            <v>3.3671232395011463E-2</v>
          </cell>
          <cell r="AH659">
            <v>3.4344657042911696E-2</v>
          </cell>
          <cell r="AI659">
            <v>3.5031550183769931E-2</v>
          </cell>
          <cell r="AJ659">
            <v>3.5732181187445332E-2</v>
          </cell>
          <cell r="AK659">
            <v>3.6446824811194239E-2</v>
          </cell>
          <cell r="AL659">
            <v>3.7175761307418127E-2</v>
          </cell>
          <cell r="AM659">
            <v>3.7919276533566491E-2</v>
          </cell>
        </row>
        <row r="660">
          <cell r="S660">
            <v>1.3746560074023775E-2</v>
          </cell>
          <cell r="T660">
            <v>1.1559920055517831E-2</v>
          </cell>
          <cell r="U660">
            <v>1.1814238296739223E-2</v>
          </cell>
          <cell r="V660">
            <v>1.2109594254157703E-2</v>
          </cell>
          <cell r="W660">
            <v>1.2448662893274119E-2</v>
          </cell>
          <cell r="X660">
            <v>1.2777307593656556E-2</v>
          </cell>
          <cell r="Y660">
            <v>1.3094184821979238E-2</v>
          </cell>
          <cell r="Z660">
            <v>1.3397969909849159E-2</v>
          </cell>
          <cell r="AA660">
            <v>1.3687366059901901E-2</v>
          </cell>
          <cell r="AB660">
            <v>1.3961113381099939E-2</v>
          </cell>
          <cell r="AC660">
            <v>1.4240335648721937E-2</v>
          </cell>
          <cell r="AD660">
            <v>1.4525142361696376E-2</v>
          </cell>
          <cell r="AE660">
            <v>1.4815645208930304E-2</v>
          </cell>
          <cell r="AF660">
            <v>1.5111958113108911E-2</v>
          </cell>
          <cell r="AG660">
            <v>1.541419727537109E-2</v>
          </cell>
          <cell r="AH660">
            <v>1.5722481220878513E-2</v>
          </cell>
          <cell r="AI660">
            <v>1.6036930845296084E-2</v>
          </cell>
          <cell r="AJ660">
            <v>1.6357669462202008E-2</v>
          </cell>
          <cell r="AK660">
            <v>1.6684822851446048E-2</v>
          </cell>
          <cell r="AL660">
            <v>1.7018519308474967E-2</v>
          </cell>
          <cell r="AM660">
            <v>1.7358889694644466E-2</v>
          </cell>
        </row>
        <row r="661">
          <cell r="S661">
            <v>7.0000000000000001E-3</v>
          </cell>
          <cell r="T661">
            <v>7.0000000000000001E-3</v>
          </cell>
          <cell r="U661">
            <v>7.1540000000000006E-3</v>
          </cell>
          <cell r="V661">
            <v>7.3328500000000001E-3</v>
          </cell>
          <cell r="W661">
            <v>7.5381698000000002E-3</v>
          </cell>
          <cell r="X661">
            <v>7.7371774827199999E-3</v>
          </cell>
          <cell r="Y661">
            <v>7.9290594842914546E-3</v>
          </cell>
          <cell r="Z661">
            <v>8.1130136643270175E-3</v>
          </cell>
          <cell r="AA661">
            <v>8.2882547594764818E-3</v>
          </cell>
          <cell r="AB661">
            <v>8.4540198546660117E-3</v>
          </cell>
          <cell r="AC661">
            <v>8.623100251759332E-3</v>
          </cell>
          <cell r="AD661">
            <v>8.7955622567945195E-3</v>
          </cell>
          <cell r="AE661">
            <v>8.9714735019304093E-3</v>
          </cell>
          <cell r="AF661">
            <v>9.1509029719690181E-3</v>
          </cell>
          <cell r="AG661">
            <v>9.3339210314083987E-3</v>
          </cell>
          <cell r="AH661">
            <v>9.5205994520365673E-3</v>
          </cell>
          <cell r="AI661">
            <v>9.7110114410772982E-3</v>
          </cell>
          <cell r="AJ661">
            <v>9.9052316698988452E-3</v>
          </cell>
          <cell r="AK661">
            <v>1.0103336303296823E-2</v>
          </cell>
          <cell r="AL661">
            <v>1.030540302936276E-2</v>
          </cell>
          <cell r="AM661">
            <v>1.0511511089950016E-2</v>
          </cell>
        </row>
        <row r="662">
          <cell r="S662">
            <v>1.4000000000000002E-3</v>
          </cell>
          <cell r="T662">
            <v>1.0433570015794641E-2</v>
          </cell>
          <cell r="U662">
            <v>1.0663108556142123E-2</v>
          </cell>
          <cell r="V662">
            <v>1.0929686270045674E-2</v>
          </cell>
          <cell r="W662">
            <v>1.1235717485606953E-2</v>
          </cell>
          <cell r="X662">
            <v>1.1532340427226976E-2</v>
          </cell>
          <cell r="Y662">
            <v>1.1818342469822204E-2</v>
          </cell>
          <cell r="Z662">
            <v>1.2092528015122081E-2</v>
          </cell>
          <cell r="AA662">
            <v>1.2353726620248718E-2</v>
          </cell>
          <cell r="AB662">
            <v>1.2600801152653692E-2</v>
          </cell>
          <cell r="AC662">
            <v>1.2852817175706766E-2</v>
          </cell>
          <cell r="AD662">
            <v>1.3109873519220902E-2</v>
          </cell>
          <cell r="AE662">
            <v>1.3372070989605319E-2</v>
          </cell>
          <cell r="AF662">
            <v>1.3639512409397425E-2</v>
          </cell>
          <cell r="AG662">
            <v>1.3912302657585375E-2</v>
          </cell>
          <cell r="AH662">
            <v>1.4190548710737083E-2</v>
          </cell>
          <cell r="AI662">
            <v>1.4474359684951825E-2</v>
          </cell>
          <cell r="AJ662">
            <v>1.4763846878650863E-2</v>
          </cell>
          <cell r="AK662">
            <v>1.5059123816223881E-2</v>
          </cell>
          <cell r="AL662">
            <v>1.5360306292548359E-2</v>
          </cell>
          <cell r="AM662">
            <v>1.5667512418399327E-2</v>
          </cell>
        </row>
        <row r="663">
          <cell r="S663">
            <v>7.0000000000000001E-3</v>
          </cell>
          <cell r="T663">
            <v>7.0000000000000001E-3</v>
          </cell>
          <cell r="U663">
            <v>7.1540000000000006E-3</v>
          </cell>
          <cell r="V663">
            <v>7.3328500000000001E-3</v>
          </cell>
          <cell r="W663">
            <v>7.5381698000000002E-3</v>
          </cell>
          <cell r="X663">
            <v>7.7371774827199999E-3</v>
          </cell>
          <cell r="Y663">
            <v>7.9290594842914546E-3</v>
          </cell>
          <cell r="Z663">
            <v>8.1130136643270175E-3</v>
          </cell>
          <cell r="AA663">
            <v>8.2882547594764818E-3</v>
          </cell>
          <cell r="AB663">
            <v>8.4540198546660117E-3</v>
          </cell>
          <cell r="AC663">
            <v>8.623100251759332E-3</v>
          </cell>
          <cell r="AD663">
            <v>8.7955622567945195E-3</v>
          </cell>
          <cell r="AE663">
            <v>8.9714735019304093E-3</v>
          </cell>
          <cell r="AF663">
            <v>9.1509029719690181E-3</v>
          </cell>
          <cell r="AG663">
            <v>9.3339210314083987E-3</v>
          </cell>
          <cell r="AH663">
            <v>9.5205994520365673E-3</v>
          </cell>
          <cell r="AI663">
            <v>9.7110114410772982E-3</v>
          </cell>
          <cell r="AJ663">
            <v>9.9052316698988452E-3</v>
          </cell>
          <cell r="AK663">
            <v>1.0103336303296823E-2</v>
          </cell>
          <cell r="AL663">
            <v>1.030540302936276E-2</v>
          </cell>
          <cell r="AM663">
            <v>1.0511511089950016E-2</v>
          </cell>
        </row>
        <row r="664">
          <cell r="S664">
            <v>1.4000000000000002E-3</v>
          </cell>
          <cell r="T664">
            <v>2.8000000000000004E-3</v>
          </cell>
          <cell r="U664">
            <v>2.8616000000000006E-3</v>
          </cell>
          <cell r="V664">
            <v>2.9331400000000003E-3</v>
          </cell>
          <cell r="W664">
            <v>3.0152679200000005E-3</v>
          </cell>
          <cell r="X664">
            <v>3.0948709930880003E-3</v>
          </cell>
          <cell r="Y664">
            <v>3.1716237937165826E-3</v>
          </cell>
          <cell r="Z664">
            <v>3.2452054657308078E-3</v>
          </cell>
          <cell r="AA664">
            <v>3.3153019037905932E-3</v>
          </cell>
          <cell r="AB664">
            <v>3.3816079418664052E-3</v>
          </cell>
          <cell r="AC664">
            <v>3.4492401007037332E-3</v>
          </cell>
          <cell r="AD664">
            <v>3.518224902717808E-3</v>
          </cell>
          <cell r="AE664">
            <v>3.5885894007721643E-3</v>
          </cell>
          <cell r="AF664">
            <v>3.6603611887876075E-3</v>
          </cell>
          <cell r="AG664">
            <v>3.7335684125633598E-3</v>
          </cell>
          <cell r="AH664">
            <v>3.8082397808146271E-3</v>
          </cell>
          <cell r="AI664">
            <v>3.8844045764309196E-3</v>
          </cell>
          <cell r="AJ664">
            <v>3.9620926679595379E-3</v>
          </cell>
          <cell r="AK664">
            <v>4.0413345213187284E-3</v>
          </cell>
          <cell r="AL664">
            <v>4.1221612117451033E-3</v>
          </cell>
          <cell r="AM664">
            <v>4.2046044359800054E-3</v>
          </cell>
        </row>
        <row r="665">
          <cell r="S665">
            <v>9.336521806128352E-2</v>
          </cell>
          <cell r="T665">
            <v>5.2221716507604619E-2</v>
          </cell>
          <cell r="U665">
            <v>5.3370594270771919E-2</v>
          </cell>
          <cell r="V665">
            <v>5.4704859127541215E-2</v>
          </cell>
          <cell r="W665">
            <v>5.6236595183112373E-2</v>
          </cell>
          <cell r="X665">
            <v>5.7721241295946538E-2</v>
          </cell>
          <cell r="Y665">
            <v>5.9152728080086009E-2</v>
          </cell>
          <cell r="Z665">
            <v>6.0525071371544011E-2</v>
          </cell>
          <cell r="AA665">
            <v>6.1832412913169363E-2</v>
          </cell>
          <cell r="AB665">
            <v>6.3069061171432753E-2</v>
          </cell>
          <cell r="AC665">
            <v>6.4330442394861409E-2</v>
          </cell>
          <cell r="AD665">
            <v>6.5617051242758642E-2</v>
          </cell>
          <cell r="AE665">
            <v>6.692939226761381E-2</v>
          </cell>
          <cell r="AF665">
            <v>6.8267980112966087E-2</v>
          </cell>
          <cell r="AG665">
            <v>6.9633339715225409E-2</v>
          </cell>
          <cell r="AH665">
            <v>7.1026006509529921E-2</v>
          </cell>
          <cell r="AI665">
            <v>7.2446526639720524E-2</v>
          </cell>
          <cell r="AJ665">
            <v>7.3895457172514931E-2</v>
          </cell>
          <cell r="AK665">
            <v>7.5373366315965237E-2</v>
          </cell>
          <cell r="AL665">
            <v>7.6880833642284541E-2</v>
          </cell>
          <cell r="AM665">
            <v>7.8418450315130228E-2</v>
          </cell>
        </row>
        <row r="669">
          <cell r="S669">
            <v>2.7099625311137375E-2</v>
          </cell>
          <cell r="T669">
            <v>3.4539762978702412E-2</v>
          </cell>
          <cell r="U669">
            <v>3.5299637764233865E-2</v>
          </cell>
          <cell r="V669">
            <v>3.6182128708339707E-2</v>
          </cell>
          <cell r="W669">
            <v>3.7195228312173222E-2</v>
          </cell>
          <cell r="X669">
            <v>3.8177182339614597E-2</v>
          </cell>
          <cell r="Y669">
            <v>3.9123976461637039E-2</v>
          </cell>
          <cell r="Z669">
            <v>4.0031652715547025E-2</v>
          </cell>
          <cell r="AA669">
            <v>4.0896336414202844E-2</v>
          </cell>
          <cell r="AB669">
            <v>4.1714263142486899E-2</v>
          </cell>
          <cell r="AC669">
            <v>4.2548548405336638E-2</v>
          </cell>
          <cell r="AD669">
            <v>4.3399519373443371E-2</v>
          </cell>
          <cell r="AE669">
            <v>4.4267509760912239E-2</v>
          </cell>
          <cell r="AF669">
            <v>4.5152859956130484E-2</v>
          </cell>
          <cell r="AG669">
            <v>4.6055917155253097E-2</v>
          </cell>
          <cell r="AH669">
            <v>4.6977035498358161E-2</v>
          </cell>
          <cell r="AI669">
            <v>4.7916576208325325E-2</v>
          </cell>
          <cell r="AJ669">
            <v>4.8874907732491833E-2</v>
          </cell>
          <cell r="AK669">
            <v>4.9852405887141668E-2</v>
          </cell>
          <cell r="AL669">
            <v>5.0849454004884505E-2</v>
          </cell>
          <cell r="AM669">
            <v>5.1866443084982193E-2</v>
          </cell>
        </row>
        <row r="670">
          <cell r="S670">
            <v>3.7999999999999999E-2</v>
          </cell>
          <cell r="T670">
            <v>7.4838504492030375E-2</v>
          </cell>
          <cell r="U670">
            <v>7.6484951590855041E-2</v>
          </cell>
          <cell r="V670">
            <v>7.8397075380626416E-2</v>
          </cell>
          <cell r="W670">
            <v>8.0592193491283964E-2</v>
          </cell>
          <cell r="X670">
            <v>8.2719827399453855E-2</v>
          </cell>
          <cell r="Y670">
            <v>8.4771279118960305E-2</v>
          </cell>
          <cell r="Z670">
            <v>8.6737972794520196E-2</v>
          </cell>
          <cell r="AA670">
            <v>8.8611513006881831E-2</v>
          </cell>
          <cell r="AB670">
            <v>9.0383743267019465E-2</v>
          </cell>
          <cell r="AC670">
            <v>9.2191418132359856E-2</v>
          </cell>
          <cell r="AD670">
            <v>9.4035246495007052E-2</v>
          </cell>
          <cell r="AE670">
            <v>9.5915951424907192E-2</v>
          </cell>
          <cell r="AF670">
            <v>9.7834270453405342E-2</v>
          </cell>
          <cell r="AG670">
            <v>9.9790955862473454E-2</v>
          </cell>
          <cell r="AH670">
            <v>0.10178677497972292</v>
          </cell>
          <cell r="AI670">
            <v>0.10382251047931738</v>
          </cell>
          <cell r="AJ670">
            <v>0.10589896068890374</v>
          </cell>
          <cell r="AK670">
            <v>0.10801693990268181</v>
          </cell>
          <cell r="AL670">
            <v>0.11017727870073545</v>
          </cell>
          <cell r="AM670">
            <v>0.11238082427475016</v>
          </cell>
        </row>
        <row r="671">
          <cell r="S671">
            <v>2.1000000000000001E-2</v>
          </cell>
          <cell r="T671">
            <v>2.7532850714584518E-2</v>
          </cell>
          <cell r="U671">
            <v>2.8138573430305378E-2</v>
          </cell>
          <cell r="V671">
            <v>2.8842037766063009E-2</v>
          </cell>
          <cell r="W671">
            <v>2.9649614823512773E-2</v>
          </cell>
          <cell r="X671">
            <v>3.0432364654853508E-2</v>
          </cell>
          <cell r="Y671">
            <v>3.1187087298293874E-2</v>
          </cell>
          <cell r="Z671">
            <v>3.1910627723614297E-2</v>
          </cell>
          <cell r="AA671">
            <v>3.2599897282444369E-2</v>
          </cell>
          <cell r="AB671">
            <v>3.3251895228093256E-2</v>
          </cell>
          <cell r="AC671">
            <v>3.3916933132655119E-2</v>
          </cell>
          <cell r="AD671">
            <v>3.4595271795308219E-2</v>
          </cell>
          <cell r="AE671">
            <v>3.5287177231214384E-2</v>
          </cell>
          <cell r="AF671">
            <v>3.5992920775838669E-2</v>
          </cell>
          <cell r="AG671">
            <v>3.6712779191355439E-2</v>
          </cell>
          <cell r="AH671">
            <v>3.7447034775182547E-2</v>
          </cell>
          <cell r="AI671">
            <v>3.8195975470686198E-2</v>
          </cell>
          <cell r="AJ671">
            <v>3.895989498009992E-2</v>
          </cell>
          <cell r="AK671">
            <v>3.9739092879701919E-2</v>
          </cell>
          <cell r="AL671">
            <v>4.0533874737295958E-2</v>
          </cell>
          <cell r="AM671">
            <v>4.1344552232041878E-2</v>
          </cell>
        </row>
        <row r="672">
          <cell r="S672">
            <v>2.1796339067781105E-2</v>
          </cell>
          <cell r="T672">
            <v>3.1327723148311164E-2</v>
          </cell>
          <cell r="U672">
            <v>3.2016933057574012E-2</v>
          </cell>
          <cell r="V672">
            <v>3.2817356384013362E-2</v>
          </cell>
          <cell r="W672">
            <v>3.3736242362765734E-2</v>
          </cell>
          <cell r="X672">
            <v>3.4626879161142751E-2</v>
          </cell>
          <cell r="Y672">
            <v>3.5485625764339092E-2</v>
          </cell>
          <cell r="Z672">
            <v>3.6308892282071764E-2</v>
          </cell>
          <cell r="AA672">
            <v>3.7093164355364514E-2</v>
          </cell>
          <cell r="AB672">
            <v>3.7835027642471805E-2</v>
          </cell>
          <cell r="AC672">
            <v>3.8591728195321244E-2</v>
          </cell>
          <cell r="AD672">
            <v>3.9363562759227672E-2</v>
          </cell>
          <cell r="AE672">
            <v>4.0150834014412225E-2</v>
          </cell>
          <cell r="AF672">
            <v>4.0953850694700471E-2</v>
          </cell>
          <cell r="AG672">
            <v>4.1772927708594483E-2</v>
          </cell>
          <cell r="AH672">
            <v>4.2608386262766376E-2</v>
          </cell>
          <cell r="AI672">
            <v>4.3460553988021705E-2</v>
          </cell>
          <cell r="AJ672">
            <v>4.4329765067782141E-2</v>
          </cell>
          <cell r="AK672">
            <v>4.5216360369137787E-2</v>
          </cell>
          <cell r="AL672">
            <v>4.612068757652054E-2</v>
          </cell>
          <cell r="AM672">
            <v>4.7043101328050951E-2</v>
          </cell>
        </row>
        <row r="673">
          <cell r="S673">
            <v>2.295877907613127E-2</v>
          </cell>
          <cell r="T673">
            <v>5.0774558068547582E-2</v>
          </cell>
          <cell r="U673">
            <v>5.1891598346055633E-2</v>
          </cell>
          <cell r="V673">
            <v>5.318888830470702E-2</v>
          </cell>
          <cell r="W673">
            <v>5.4678177177238815E-2</v>
          </cell>
          <cell r="X673">
            <v>5.6121681054717917E-2</v>
          </cell>
          <cell r="Y673">
            <v>5.7513498744874915E-2</v>
          </cell>
          <cell r="Z673">
            <v>5.8847811915756019E-2</v>
          </cell>
          <cell r="AA673">
            <v>6.0118924653136355E-2</v>
          </cell>
          <cell r="AB673">
            <v>6.1321303146199081E-2</v>
          </cell>
          <cell r="AC673">
            <v>6.2547729209123062E-2</v>
          </cell>
          <cell r="AD673">
            <v>6.3798683793305527E-2</v>
          </cell>
          <cell r="AE673">
            <v>6.507465746917164E-2</v>
          </cell>
          <cell r="AF673">
            <v>6.6376150618555077E-2</v>
          </cell>
          <cell r="AG673">
            <v>6.7703673630926178E-2</v>
          </cell>
          <cell r="AH673">
            <v>6.9057747103544703E-2</v>
          </cell>
          <cell r="AI673">
            <v>7.0438902045615592E-2</v>
          </cell>
          <cell r="AJ673">
            <v>7.1847680086527907E-2</v>
          </cell>
          <cell r="AK673">
            <v>7.3284633688258466E-2</v>
          </cell>
          <cell r="AL673">
            <v>7.4750326362023639E-2</v>
          </cell>
          <cell r="AM673">
            <v>7.624533288926412E-2</v>
          </cell>
        </row>
        <row r="674">
          <cell r="S674">
            <v>3.567995874426888E-2</v>
          </cell>
          <cell r="T674">
            <v>4.4244190848938741E-2</v>
          </cell>
          <cell r="U674">
            <v>4.5217563047615393E-2</v>
          </cell>
          <cell r="V674">
            <v>4.634800212380577E-2</v>
          </cell>
          <cell r="W674">
            <v>4.7645746183272331E-2</v>
          </cell>
          <cell r="X674">
            <v>4.8903593882510719E-2</v>
          </cell>
          <cell r="Y674">
            <v>5.0116403010796985E-2</v>
          </cell>
          <cell r="Z674">
            <v>5.1279103560647479E-2</v>
          </cell>
          <cell r="AA674">
            <v>5.2386732197557469E-2</v>
          </cell>
          <cell r="AB674">
            <v>5.343446684150862E-2</v>
          </cell>
          <cell r="AC674">
            <v>5.4503156178338792E-2</v>
          </cell>
          <cell r="AD674">
            <v>5.5593219301905569E-2</v>
          </cell>
          <cell r="AE674">
            <v>5.6705083687943685E-2</v>
          </cell>
          <cell r="AF674">
            <v>5.7839185361702558E-2</v>
          </cell>
          <cell r="AG674">
            <v>5.8995969068936609E-2</v>
          </cell>
          <cell r="AH674">
            <v>6.0175888450315344E-2</v>
          </cell>
          <cell r="AI674">
            <v>6.1379406219321656E-2</v>
          </cell>
          <cell r="AJ674">
            <v>6.2606994343708089E-2</v>
          </cell>
          <cell r="AK674">
            <v>6.3859134230582246E-2</v>
          </cell>
          <cell r="AL674">
            <v>6.5136316915193893E-2</v>
          </cell>
          <cell r="AM674">
            <v>6.6439043253497768E-2</v>
          </cell>
        </row>
        <row r="675">
          <cell r="S675">
            <v>3.2486283794247041E-2</v>
          </cell>
          <cell r="T675">
            <v>5.7210973178820707E-2</v>
          </cell>
          <cell r="U675">
            <v>5.8469614588754763E-2</v>
          </cell>
          <cell r="V675">
            <v>5.9931354953473626E-2</v>
          </cell>
          <cell r="W675">
            <v>6.1609432892170891E-2</v>
          </cell>
          <cell r="X675">
            <v>6.3235921920524199E-2</v>
          </cell>
          <cell r="Y675">
            <v>6.4804172784153194E-2</v>
          </cell>
          <cell r="Z675">
            <v>6.6307629592745554E-2</v>
          </cell>
          <cell r="AA675">
            <v>6.7739874391948868E-2</v>
          </cell>
          <cell r="AB675">
            <v>6.909467187978785E-2</v>
          </cell>
          <cell r="AC675">
            <v>7.047656531738361E-2</v>
          </cell>
          <cell r="AD675">
            <v>7.1886096623731285E-2</v>
          </cell>
          <cell r="AE675">
            <v>7.3323818556205914E-2</v>
          </cell>
          <cell r="AF675">
            <v>7.4790294927330039E-2</v>
          </cell>
          <cell r="AG675">
            <v>7.628610082587664E-2</v>
          </cell>
          <cell r="AH675">
            <v>7.7811822842394171E-2</v>
          </cell>
          <cell r="AI675">
            <v>7.9368059299242052E-2</v>
          </cell>
          <cell r="AJ675">
            <v>8.09554204852269E-2</v>
          </cell>
          <cell r="AK675">
            <v>8.2574528894931443E-2</v>
          </cell>
          <cell r="AL675">
            <v>8.422601947283008E-2</v>
          </cell>
          <cell r="AM675">
            <v>8.5910539862286681E-2</v>
          </cell>
        </row>
        <row r="676">
          <cell r="S676">
            <v>1.7000000000000001E-2</v>
          </cell>
          <cell r="T676">
            <v>3.8302671411840482E-2</v>
          </cell>
          <cell r="U676">
            <v>3.9145330182900971E-2</v>
          </cell>
          <cell r="V676">
            <v>4.0123963437473494E-2</v>
          </cell>
          <cell r="W676">
            <v>4.124743441372275E-2</v>
          </cell>
          <cell r="X676">
            <v>4.2336366682245032E-2</v>
          </cell>
          <cell r="Y676">
            <v>4.3386308575964705E-2</v>
          </cell>
          <cell r="Z676">
            <v>4.4392870934927088E-2</v>
          </cell>
          <cell r="AA676">
            <v>4.5351756947121513E-2</v>
          </cell>
          <cell r="AB676">
            <v>4.6258792086063948E-2</v>
          </cell>
          <cell r="AC676">
            <v>4.7183967927785224E-2</v>
          </cell>
          <cell r="AD676">
            <v>4.8127647286340933E-2</v>
          </cell>
          <cell r="AE676">
            <v>4.9090200232067754E-2</v>
          </cell>
          <cell r="AF676">
            <v>5.0072004236709107E-2</v>
          </cell>
          <cell r="AG676">
            <v>5.1073444321443291E-2</v>
          </cell>
          <cell r="AH676">
            <v>5.2094913207872157E-2</v>
          </cell>
          <cell r="AI676">
            <v>5.3136811472029602E-2</v>
          </cell>
          <cell r="AJ676">
            <v>5.4199547701470195E-2</v>
          </cell>
          <cell r="AK676">
            <v>5.5283538655499599E-2</v>
          </cell>
          <cell r="AL676">
            <v>5.6389209428609595E-2</v>
          </cell>
          <cell r="AM676">
            <v>5.7516993617181787E-2</v>
          </cell>
        </row>
        <row r="677">
          <cell r="S677">
            <v>3.7999999999999999E-2</v>
          </cell>
          <cell r="T677">
            <v>5.116571878034766E-2</v>
          </cell>
          <cell r="U677">
            <v>5.2291364593515313E-2</v>
          </cell>
          <cell r="V677">
            <v>5.3598648708353194E-2</v>
          </cell>
          <cell r="W677">
            <v>5.5099410872187088E-2</v>
          </cell>
          <cell r="X677">
            <v>5.6554035319212825E-2</v>
          </cell>
          <cell r="Y677">
            <v>5.7956575395129301E-2</v>
          </cell>
          <cell r="Z677">
            <v>5.930116794429631E-2</v>
          </cell>
          <cell r="AA677">
            <v>6.0582073171893111E-2</v>
          </cell>
          <cell r="AB677">
            <v>6.1793714635330975E-2</v>
          </cell>
          <cell r="AC677">
            <v>6.3029588928037589E-2</v>
          </cell>
          <cell r="AD677">
            <v>6.4290180706598338E-2</v>
          </cell>
          <cell r="AE677">
            <v>6.5575984320730307E-2</v>
          </cell>
          <cell r="AF677">
            <v>6.688750400714491E-2</v>
          </cell>
          <cell r="AG677">
            <v>6.8225254087287815E-2</v>
          </cell>
          <cell r="AH677">
            <v>6.9589759169033566E-2</v>
          </cell>
          <cell r="AI677">
            <v>7.0981554352414239E-2</v>
          </cell>
          <cell r="AJ677">
            <v>7.2401185439462529E-2</v>
          </cell>
          <cell r="AK677">
            <v>7.3849209148251785E-2</v>
          </cell>
          <cell r="AL677">
            <v>7.5326193331216817E-2</v>
          </cell>
          <cell r="AM677">
            <v>7.6832717197841155E-2</v>
          </cell>
        </row>
        <row r="678">
          <cell r="S678">
            <v>4.2692601806906677E-2</v>
          </cell>
          <cell r="T678">
            <v>3.9519451355180008E-2</v>
          </cell>
          <cell r="U678">
            <v>4.0388879284993968E-2</v>
          </cell>
          <cell r="V678">
            <v>4.1398601267118813E-2</v>
          </cell>
          <cell r="W678">
            <v>4.2557762102598144E-2</v>
          </cell>
          <cell r="X678">
            <v>4.3681287022106732E-2</v>
          </cell>
          <cell r="Y678">
            <v>4.4764582940254975E-2</v>
          </cell>
          <cell r="Z678">
            <v>4.5803121264468893E-2</v>
          </cell>
          <cell r="AA678">
            <v>4.6792468683781424E-2</v>
          </cell>
          <cell r="AB678">
            <v>4.7728318057457052E-2</v>
          </cell>
          <cell r="AC678">
            <v>4.8682884418606194E-2</v>
          </cell>
          <cell r="AD678">
            <v>4.965654210697832E-2</v>
          </cell>
          <cell r="AE678">
            <v>5.0649672949117888E-2</v>
          </cell>
          <cell r="AF678">
            <v>5.1662666408100244E-2</v>
          </cell>
          <cell r="AG678">
            <v>5.2695919736262246E-2</v>
          </cell>
          <cell r="AH678">
            <v>5.3749838130987493E-2</v>
          </cell>
          <cell r="AI678">
            <v>5.4824834893607247E-2</v>
          </cell>
          <cell r="AJ678">
            <v>5.5921331591479391E-2</v>
          </cell>
          <cell r="AK678">
            <v>5.7039758223308978E-2</v>
          </cell>
          <cell r="AL678">
            <v>5.8180553387775162E-2</v>
          </cell>
          <cell r="AM678">
            <v>5.9344164455530667E-2</v>
          </cell>
        </row>
        <row r="679">
          <cell r="S679">
            <v>5.3431334371787306E-2</v>
          </cell>
          <cell r="T679">
            <v>4.7573500778840483E-2</v>
          </cell>
          <cell r="U679">
            <v>4.8620117795974978E-2</v>
          </cell>
          <cell r="V679">
            <v>4.9835620740874345E-2</v>
          </cell>
          <cell r="W679">
            <v>5.1231018121618829E-2</v>
          </cell>
          <cell r="X679">
            <v>5.2583517000029563E-2</v>
          </cell>
          <cell r="Y679">
            <v>5.3887588221630291E-2</v>
          </cell>
          <cell r="Z679">
            <v>5.513778026837212E-2</v>
          </cell>
          <cell r="AA679">
            <v>5.6328756322168959E-2</v>
          </cell>
          <cell r="AB679">
            <v>5.745533144861234E-2</v>
          </cell>
          <cell r="AC679">
            <v>5.8604438077584586E-2</v>
          </cell>
          <cell r="AD679">
            <v>5.9776526839136278E-2</v>
          </cell>
          <cell r="AE679">
            <v>6.0972057375919007E-2</v>
          </cell>
          <cell r="AF679">
            <v>6.2191498523437388E-2</v>
          </cell>
          <cell r="AG679">
            <v>6.3435328493906137E-2</v>
          </cell>
          <cell r="AH679">
            <v>6.4704035063784263E-2</v>
          </cell>
          <cell r="AI679">
            <v>6.5998115765059956E-2</v>
          </cell>
          <cell r="AJ679">
            <v>6.7318078080361152E-2</v>
          </cell>
          <cell r="AK679">
            <v>6.8664439641968375E-2</v>
          </cell>
          <cell r="AL679">
            <v>7.0037728434807739E-2</v>
          </cell>
          <cell r="AM679">
            <v>7.1438483003503889E-2</v>
          </cell>
        </row>
        <row r="680">
          <cell r="S680">
            <v>7.5325428309138978E-2</v>
          </cell>
          <cell r="T680">
            <v>6.399407123185423E-2</v>
          </cell>
          <cell r="U680">
            <v>6.5401940798955019E-2</v>
          </cell>
          <cell r="V680">
            <v>6.7036989318928888E-2</v>
          </cell>
          <cell r="W680">
            <v>6.8914025019858896E-2</v>
          </cell>
          <cell r="X680">
            <v>7.0733355280383173E-2</v>
          </cell>
          <cell r="Y680">
            <v>7.2487542491336668E-2</v>
          </cell>
          <cell r="Z680">
            <v>7.4169253477135683E-2</v>
          </cell>
          <cell r="AA680">
            <v>7.5771309352241814E-2</v>
          </cell>
          <cell r="AB680">
            <v>7.7286735539286652E-2</v>
          </cell>
          <cell r="AC680">
            <v>7.8832470250072381E-2</v>
          </cell>
          <cell r="AD680">
            <v>8.040911965507383E-2</v>
          </cell>
          <cell r="AE680">
            <v>8.2017302048175311E-2</v>
          </cell>
          <cell r="AF680">
            <v>8.3657648089138822E-2</v>
          </cell>
          <cell r="AG680">
            <v>8.5330801050921598E-2</v>
          </cell>
          <cell r="AH680">
            <v>8.7037417071940029E-2</v>
          </cell>
          <cell r="AI680">
            <v>8.8778165413378837E-2</v>
          </cell>
          <cell r="AJ680">
            <v>9.0553728721646409E-2</v>
          </cell>
          <cell r="AK680">
            <v>9.2364803296079337E-2</v>
          </cell>
          <cell r="AL680">
            <v>9.4212099362000923E-2</v>
          </cell>
          <cell r="AM680">
            <v>9.6096341349240944E-2</v>
          </cell>
        </row>
        <row r="681">
          <cell r="S681">
            <v>1.2458801293366031E-2</v>
          </cell>
          <cell r="T681">
            <v>1.6844100970024523E-2</v>
          </cell>
          <cell r="U681">
            <v>1.7214671191365064E-2</v>
          </cell>
          <cell r="V681">
            <v>1.7645037971149188E-2</v>
          </cell>
          <cell r="W681">
            <v>1.8139099034341365E-2</v>
          </cell>
          <cell r="X681">
            <v>1.8617971248847977E-2</v>
          </cell>
          <cell r="Y681">
            <v>1.9079696935819405E-2</v>
          </cell>
          <cell r="Z681">
            <v>1.9522345904730416E-2</v>
          </cell>
          <cell r="AA681">
            <v>1.9944028576272595E-2</v>
          </cell>
          <cell r="AB681">
            <v>2.0342909147798047E-2</v>
          </cell>
          <cell r="AC681">
            <v>2.074976733075401E-2</v>
          </cell>
          <cell r="AD681">
            <v>2.1164762677369092E-2</v>
          </cell>
          <cell r="AE681">
            <v>2.1588057930916473E-2</v>
          </cell>
          <cell r="AF681">
            <v>2.2019819089534803E-2</v>
          </cell>
          <cell r="AG681">
            <v>2.2460215471325498E-2</v>
          </cell>
          <cell r="AH681">
            <v>2.2909419780752008E-2</v>
          </cell>
          <cell r="AI681">
            <v>2.3367608176367047E-2</v>
          </cell>
          <cell r="AJ681">
            <v>2.3834960339894389E-2</v>
          </cell>
          <cell r="AK681">
            <v>2.4311659546692278E-2</v>
          </cell>
          <cell r="AL681">
            <v>2.4797892737626125E-2</v>
          </cell>
          <cell r="AM681">
            <v>2.5293850592378649E-2</v>
          </cell>
        </row>
        <row r="682">
          <cell r="S682">
            <v>2.792122209871158E-2</v>
          </cell>
          <cell r="T682">
            <v>2.8440916574033685E-2</v>
          </cell>
          <cell r="U682">
            <v>2.9066616738662426E-2</v>
          </cell>
          <cell r="V682">
            <v>2.9793282157128984E-2</v>
          </cell>
          <cell r="W682">
            <v>3.0627494057528598E-2</v>
          </cell>
          <cell r="X682">
            <v>3.1436059900647351E-2</v>
          </cell>
          <cell r="Y682">
            <v>3.2215674186183402E-2</v>
          </cell>
          <cell r="Z682">
            <v>3.2963077827302859E-2</v>
          </cell>
          <cell r="AA682">
            <v>3.3675080308372601E-2</v>
          </cell>
          <cell r="AB682">
            <v>3.4348581914540051E-2</v>
          </cell>
          <cell r="AC682">
            <v>3.5035553552830855E-2</v>
          </cell>
          <cell r="AD682">
            <v>3.5736264623887473E-2</v>
          </cell>
          <cell r="AE682">
            <v>3.6450989916365223E-2</v>
          </cell>
          <cell r="AF682">
            <v>3.7180009714692527E-2</v>
          </cell>
          <cell r="AG682">
            <v>3.7923609908986376E-2</v>
          </cell>
          <cell r="AH682">
            <v>3.8682082107166102E-2</v>
          </cell>
          <cell r="AI682">
            <v>3.9455723749309425E-2</v>
          </cell>
          <cell r="AJ682">
            <v>4.0244838224295615E-2</v>
          </cell>
          <cell r="AK682">
            <v>4.1049734988781526E-2</v>
          </cell>
          <cell r="AL682">
            <v>4.1870729688557158E-2</v>
          </cell>
          <cell r="AM682">
            <v>4.2708144282328303E-2</v>
          </cell>
        </row>
        <row r="683">
          <cell r="S683">
            <v>4.827895752829163E-2</v>
          </cell>
          <cell r="T683">
            <v>5.1157850335840645E-2</v>
          </cell>
          <cell r="U683">
            <v>5.2283323043229142E-2</v>
          </cell>
          <cell r="V683">
            <v>5.3590406119309868E-2</v>
          </cell>
          <cell r="W683">
            <v>5.5090937490650548E-2</v>
          </cell>
          <cell r="X683">
            <v>5.6545338240403718E-2</v>
          </cell>
          <cell r="Y683">
            <v>5.7947662628765724E-2</v>
          </cell>
          <cell r="Z683">
            <v>5.9292048401753096E-2</v>
          </cell>
          <cell r="AA683">
            <v>6.0572756647230969E-2</v>
          </cell>
          <cell r="AB683">
            <v>6.1784211780175589E-2</v>
          </cell>
          <cell r="AC683">
            <v>6.3019896015779106E-2</v>
          </cell>
          <cell r="AD683">
            <v>6.428029393609469E-2</v>
          </cell>
          <cell r="AE683">
            <v>6.5565899814816586E-2</v>
          </cell>
          <cell r="AF683">
            <v>6.6877217811112916E-2</v>
          </cell>
          <cell r="AG683">
            <v>6.8214762167335172E-2</v>
          </cell>
          <cell r="AH683">
            <v>6.9579057410681877E-2</v>
          </cell>
          <cell r="AI683">
            <v>7.0970638558895516E-2</v>
          </cell>
          <cell r="AJ683">
            <v>7.2390051330073424E-2</v>
          </cell>
          <cell r="AK683">
            <v>7.3837852356674893E-2</v>
          </cell>
          <cell r="AL683">
            <v>7.5314609403808394E-2</v>
          </cell>
          <cell r="AM683">
            <v>7.6820901591884566E-2</v>
          </cell>
        </row>
        <row r="686">
          <cell r="T686">
            <v>4.7221548581148692E-3</v>
          </cell>
          <cell r="U686">
            <v>5.1481032387432459E-3</v>
          </cell>
          <cell r="V686">
            <v>5.5740516193716234E-3</v>
          </cell>
          <cell r="W686">
            <v>6.0000000000000001E-3</v>
          </cell>
          <cell r="X686">
            <v>5.8000000000000005E-3</v>
          </cell>
          <cell r="Y686">
            <v>5.6000000000000008E-3</v>
          </cell>
          <cell r="Z686">
            <v>5.4000000000000003E-3</v>
          </cell>
          <cell r="AA686">
            <v>5.1999999999999998E-3</v>
          </cell>
          <cell r="AB686">
            <v>5.0000000000000001E-3</v>
          </cell>
          <cell r="AC686">
            <v>5.0000000000000001E-3</v>
          </cell>
          <cell r="AD686">
            <v>5.0000000000000001E-3</v>
          </cell>
          <cell r="AE686">
            <v>5.0000000000000001E-3</v>
          </cell>
          <cell r="AF686">
            <v>5.0000000000000001E-3</v>
          </cell>
          <cell r="AG686">
            <v>5.0000000000000001E-3</v>
          </cell>
          <cell r="AH686">
            <v>5.0000000000000001E-3</v>
          </cell>
          <cell r="AI686">
            <v>5.0000000000000001E-3</v>
          </cell>
          <cell r="AJ686">
            <v>5.0000000000000001E-3</v>
          </cell>
          <cell r="AK686">
            <v>5.0000000000000001E-3</v>
          </cell>
          <cell r="AL686">
            <v>5.0000000000000001E-3</v>
          </cell>
          <cell r="AM686">
            <v>5.0000000000000001E-3</v>
          </cell>
        </row>
        <row r="687">
          <cell r="S687">
            <v>1.1893276295264526E-2</v>
          </cell>
          <cell r="T687">
            <v>1.3712517679254205E-2</v>
          </cell>
          <cell r="U687">
            <v>0.01</v>
          </cell>
          <cell r="V687">
            <v>0.01</v>
          </cell>
          <cell r="W687">
            <v>0.01</v>
          </cell>
          <cell r="X687">
            <v>9.2588899983455063E-3</v>
          </cell>
          <cell r="Y687">
            <v>8.5727044001462447E-3</v>
          </cell>
          <cell r="Z687">
            <v>7.9373727029286578E-3</v>
          </cell>
          <cell r="AA687">
            <v>7.3491260732286776E-3</v>
          </cell>
          <cell r="AB687">
            <v>6.8044749895997177E-3</v>
          </cell>
          <cell r="AC687">
            <v>6.3001885425196967E-3</v>
          </cell>
          <cell r="AD687">
            <v>5.8332752684026566E-3</v>
          </cell>
          <cell r="AE687">
            <v>5.4009654040209553E-3</v>
          </cell>
          <cell r="AF687">
            <v>5.0006944560699717E-3</v>
          </cell>
          <cell r="AG687">
            <v>4.6300879884088077E-3</v>
          </cell>
          <cell r="AH687">
            <v>4.2869475367337973E-3</v>
          </cell>
          <cell r="AI687">
            <v>3.9692375671296458E-3</v>
          </cell>
          <cell r="AJ687">
            <v>3.6750734011353923E-3</v>
          </cell>
          <cell r="AK687">
            <v>3.4027100356958085E-3</v>
          </cell>
          <cell r="AL687">
            <v>3.1505317916773797E-3</v>
          </cell>
          <cell r="AM687">
            <v>4.0000000000000001E-3</v>
          </cell>
        </row>
        <row r="688">
          <cell r="T688">
            <v>2.8520354749805611E-3</v>
          </cell>
          <cell r="U688">
            <v>3.4013569833203738E-3</v>
          </cell>
          <cell r="V688">
            <v>3.9506784916601865E-3</v>
          </cell>
          <cell r="W688">
            <v>4.4999999999999997E-3</v>
          </cell>
          <cell r="X688">
            <v>4.5961488003930734E-3</v>
          </cell>
          <cell r="Y688">
            <v>4.6943519545232645E-3</v>
          </cell>
          <cell r="Z688">
            <v>4.7946533565344403E-3</v>
          </cell>
          <cell r="AA688">
            <v>4.8970978384303091E-3</v>
          </cell>
          <cell r="AB688">
            <v>5.0017311901131064E-3</v>
          </cell>
          <cell r="AC688">
            <v>5.1086001798504388E-3</v>
          </cell>
          <cell r="AD688">
            <v>5.2177525751794301E-3</v>
          </cell>
          <cell r="AE688">
            <v>5.3292371642575127E-3</v>
          </cell>
          <cell r="AF688">
            <v>5.4431037776694119E-3</v>
          </cell>
          <cell r="AG688">
            <v>5.5594033107000613E-3</v>
          </cell>
          <cell r="AH688">
            <v>5.678187746083415E-3</v>
          </cell>
          <cell r="AI688">
            <v>5.7995101772373193E-3</v>
          </cell>
          <cell r="AJ688">
            <v>5.9234248319948281E-3</v>
          </cell>
          <cell r="AK688">
            <v>6.0499870968425719E-3</v>
          </cell>
          <cell r="AL688">
            <v>6.1792535416770131E-3</v>
          </cell>
          <cell r="AM688">
            <v>4.0000000000000001E-3</v>
          </cell>
        </row>
        <row r="689">
          <cell r="T689">
            <v>3.1950799606398936E-3</v>
          </cell>
          <cell r="U689">
            <v>3.6300533070932621E-3</v>
          </cell>
          <cell r="V689">
            <v>4.0650266535466311E-3</v>
          </cell>
          <cell r="W689">
            <v>4.4999999999999997E-3</v>
          </cell>
          <cell r="X689">
            <v>4.5636376565234525E-3</v>
          </cell>
          <cell r="Y689">
            <v>4.6281752577864155E-3</v>
          </cell>
          <cell r="Z689">
            <v>4.6936255305387161E-3</v>
          </cell>
          <cell r="AA689">
            <v>4.7600013815080784E-3</v>
          </cell>
          <cell r="AB689">
            <v>4.8273158999453166E-3</v>
          </cell>
          <cell r="AC689">
            <v>4.8955823602055215E-3</v>
          </cell>
          <cell r="AD689">
            <v>4.9648142243657505E-3</v>
          </cell>
          <cell r="AE689">
            <v>5.0350251448797369E-3</v>
          </cell>
          <cell r="AF689">
            <v>5.1062289672701372E-3</v>
          </cell>
          <cell r="AG689">
            <v>5.1784397328588569E-3</v>
          </cell>
          <cell r="AH689">
            <v>5.2516716815359833E-3</v>
          </cell>
          <cell r="AI689">
            <v>5.3259392545678789E-3</v>
          </cell>
          <cell r="AJ689">
            <v>5.4012570974449822E-3</v>
          </cell>
          <cell r="AK689">
            <v>5.4776400627698854E-3</v>
          </cell>
          <cell r="AL689">
            <v>5.555103213186253E-3</v>
          </cell>
          <cell r="AM689">
            <v>4.0000000000000001E-3</v>
          </cell>
        </row>
        <row r="690">
          <cell r="S690">
            <v>1.3949626179678882</v>
          </cell>
          <cell r="T690">
            <v>0.02</v>
          </cell>
          <cell r="U690">
            <v>0.02</v>
          </cell>
          <cell r="V690">
            <v>0.02</v>
          </cell>
          <cell r="W690">
            <v>0.02</v>
          </cell>
          <cell r="X690">
            <v>1.808607678804823E-2</v>
          </cell>
          <cell r="Y690">
            <v>1.635530867915885E-2</v>
          </cell>
          <cell r="Z690">
            <v>1.4790168433174933E-2</v>
          </cell>
          <cell r="AA690">
            <v>1.3374806099528441E-2</v>
          </cell>
          <cell r="AB690">
            <v>1.2094888507066361E-2</v>
          </cell>
          <cell r="AC690">
            <v>1.0937454114084212E-2</v>
          </cell>
          <cell r="AD690">
            <v>9.8907817486540549E-3</v>
          </cell>
          <cell r="AE690">
            <v>8.9442719099991595E-3</v>
          </cell>
          <cell r="AF690">
            <v>8.0883394288713811E-3</v>
          </cell>
          <cell r="AG690">
            <v>7.3143163999182985E-3</v>
          </cell>
          <cell r="AH690">
            <v>6.6143644030501421E-3</v>
          </cell>
          <cell r="AI690">
            <v>5.9813951248848833E-3</v>
          </cell>
          <cell r="AJ690">
            <v>5.4089985764162671E-3</v>
          </cell>
          <cell r="AK690">
            <v>4.8913781799754088E-3</v>
          </cell>
          <cell r="AL690">
            <v>4.4232920681209417E-3</v>
          </cell>
          <cell r="AM690">
            <v>4.0000000000000001E-3</v>
          </cell>
        </row>
        <row r="691">
          <cell r="S691">
            <v>3.5205878377879947E-3</v>
          </cell>
          <cell r="T691">
            <v>9.3037903525091704E-3</v>
          </cell>
          <cell r="U691">
            <v>9.3037903525091704E-3</v>
          </cell>
          <cell r="V691">
            <v>7.4999999999999997E-3</v>
          </cell>
          <cell r="W691">
            <v>7.0000000000000001E-3</v>
          </cell>
          <cell r="X691">
            <v>6.6402670364049407E-3</v>
          </cell>
          <cell r="Y691">
            <v>6.2990209021094364E-3</v>
          </cell>
          <cell r="Z691">
            <v>5.9753115511290006E-3</v>
          </cell>
          <cell r="AA691">
            <v>5.6682377607445112E-3</v>
          </cell>
          <cell r="AB691">
            <v>5.3769446224539337E-3</v>
          </cell>
          <cell r="AC691">
            <v>5.1006211618650947E-3</v>
          </cell>
          <cell r="AD691">
            <v>4.8384980809031801E-3</v>
          </cell>
          <cell r="AE691">
            <v>4.5898456160471364E-3</v>
          </cell>
          <cell r="AF691">
            <v>4.3539715066322187E-3</v>
          </cell>
          <cell r="AG691">
            <v>4.1302190675623256E-3</v>
          </cell>
          <cell r="AH691">
            <v>3.9179653610664656E-3</v>
          </cell>
          <cell r="AI691">
            <v>3.7166194624094332E-3</v>
          </cell>
          <cell r="AJ691">
            <v>3.5256208147283444E-3</v>
          </cell>
          <cell r="AK691">
            <v>3.3444376684148222E-3</v>
          </cell>
          <cell r="AL691">
            <v>3.1725656006979918E-3</v>
          </cell>
          <cell r="AM691">
            <v>4.0000000000000001E-3</v>
          </cell>
        </row>
        <row r="692">
          <cell r="S692">
            <v>8.7999999999999995E-2</v>
          </cell>
          <cell r="T692">
            <v>3.1745756393856059E-2</v>
          </cell>
          <cell r="U692">
            <v>3.1745756393856059E-2</v>
          </cell>
          <cell r="V692">
            <v>0.02</v>
          </cell>
          <cell r="W692">
            <v>0.02</v>
          </cell>
          <cell r="X692">
            <v>1.7571279629372799E-2</v>
          </cell>
          <cell r="Y692">
            <v>1.5437493390680573E-2</v>
          </cell>
          <cell r="Z692">
            <v>1.3562825657212138E-2</v>
          </cell>
          <cell r="AA692">
            <v>1.1915810109365318E-2</v>
          </cell>
          <cell r="AB692">
            <v>1.0468801572108263E-2</v>
          </cell>
          <cell r="AC692">
            <v>9.1975119903965931E-3</v>
          </cell>
          <cell r="AD692">
            <v>8.080602753888385E-3</v>
          </cell>
          <cell r="AE692">
            <v>7.0993265281226355E-3</v>
          </cell>
          <cell r="AF692">
            <v>6.2372125802933583E-3</v>
          </cell>
          <cell r="AG692">
            <v>5.4797903178088218E-3</v>
          </cell>
          <cell r="AH692">
            <v>4.8143463992274217E-3</v>
          </cell>
          <cell r="AI692">
            <v>4.2297113406744536E-3</v>
          </cell>
          <cell r="AJ692">
            <v>3.7160720359260069E-3</v>
          </cell>
          <cell r="AK692">
            <v>3.2648070433074273E-3</v>
          </cell>
          <cell r="AL692">
            <v>2.8683418746950316E-3</v>
          </cell>
          <cell r="AM692">
            <v>4.0000000000000001E-3</v>
          </cell>
        </row>
        <row r="693">
          <cell r="T693">
            <v>2.3107549564812882E-2</v>
          </cell>
          <cell r="U693">
            <v>1.6071699709875258E-2</v>
          </cell>
          <cell r="V693">
            <v>9.0358498549376297E-3</v>
          </cell>
          <cell r="W693">
            <v>2E-3</v>
          </cell>
          <cell r="X693">
            <v>1.7923553924331448E-3</v>
          </cell>
          <cell r="Y693">
            <v>1.6062689263920862E-3</v>
          </cell>
          <cell r="Z693">
            <v>1.439502385958327E-3</v>
          </cell>
          <cell r="AA693">
            <v>1.2900499319463928E-3</v>
          </cell>
          <cell r="AB693">
            <v>1.1561139760160643E-3</v>
          </cell>
          <cell r="AC693">
            <v>1.0360835595898581E-3</v>
          </cell>
          <cell r="AD693">
            <v>9.2851497752110483E-4</v>
          </cell>
          <cell r="AE693">
            <v>8.3211441345744624E-4</v>
          </cell>
          <cell r="AF693">
            <v>7.4572237804089859E-4</v>
          </cell>
          <cell r="AG693">
            <v>6.6829976276983635E-4</v>
          </cell>
          <cell r="AH693">
            <v>5.9891534178115383E-4</v>
          </cell>
          <cell r="AI693">
            <v>5.3673457122619555E-4</v>
          </cell>
          <cell r="AJ693">
            <v>4.8100955152128173E-4</v>
          </cell>
          <cell r="AK693">
            <v>4.3107003174050896E-4</v>
          </cell>
          <cell r="AL693">
            <v>3.8631534795321407E-4</v>
          </cell>
          <cell r="AM693">
            <v>4.0000000000000001E-3</v>
          </cell>
        </row>
        <row r="694">
          <cell r="S694">
            <v>4.9000294008400809E-3</v>
          </cell>
          <cell r="T694">
            <v>2.4650343940411617E-3</v>
          </cell>
          <cell r="U694">
            <v>4.6999999999999993E-3</v>
          </cell>
          <cell r="V694">
            <v>4.0000000000000001E-3</v>
          </cell>
          <cell r="W694">
            <v>4.0000000000000001E-3</v>
          </cell>
          <cell r="X694">
            <v>4.1228715497006151E-3</v>
          </cell>
          <cell r="Y694">
            <v>4.2495174538326871E-3</v>
          </cell>
          <cell r="Z694">
            <v>4.3800536525907454E-3</v>
          </cell>
          <cell r="AA694">
            <v>4.5145996476071608E-3</v>
          </cell>
          <cell r="AB694">
            <v>4.6532786113519962E-3</v>
          </cell>
          <cell r="AC694">
            <v>4.7962174998933821E-3</v>
          </cell>
          <cell r="AD694">
            <v>4.9435471691216589E-3</v>
          </cell>
          <cell r="AE694">
            <v>5.0954024945436749E-3</v>
          </cell>
          <cell r="AF694">
            <v>5.2519224947569151E-3</v>
          </cell>
          <cell r="AG694">
            <v>5.4132504587164907E-3</v>
          </cell>
          <cell r="AH694">
            <v>5.5795340769115055E-3</v>
          </cell>
          <cell r="AI694">
            <v>5.7509255765708818E-3</v>
          </cell>
          <cell r="AJ694">
            <v>5.927581861022423E-3</v>
          </cell>
          <cell r="AK694">
            <v>6.1096646533326925E-3</v>
          </cell>
          <cell r="AL694">
            <v>6.2973406443592068E-3</v>
          </cell>
          <cell r="AM694">
            <v>4.0000000000000001E-3</v>
          </cell>
        </row>
        <row r="695">
          <cell r="S695">
            <v>4.900046719824051E-3</v>
          </cell>
          <cell r="T695">
            <v>9.1474907628044024E-3</v>
          </cell>
          <cell r="U695">
            <v>9.1474907628044024E-3</v>
          </cell>
          <cell r="V695">
            <v>7.0000000000000001E-3</v>
          </cell>
          <cell r="W695">
            <v>5.0000000000000001E-3</v>
          </cell>
          <cell r="X695">
            <v>4.7480729191573846E-3</v>
          </cell>
          <cell r="Y695">
            <v>4.5088392891271456E-3</v>
          </cell>
          <cell r="Z695">
            <v>4.2816595451074862E-3</v>
          </cell>
          <cell r="AA695">
            <v>4.0659263470353164E-3</v>
          </cell>
          <cell r="AB695">
            <v>3.8610629559293792E-3</v>
          </cell>
          <cell r="AC695">
            <v>3.6665216920420095E-3</v>
          </cell>
          <cell r="AD695">
            <v>3.4817824706975553E-3</v>
          </cell>
          <cell r="AE695">
            <v>3.3063514119031903E-3</v>
          </cell>
          <cell r="AF695">
            <v>3.1397595200150642E-3</v>
          </cell>
          <cell r="AG695">
            <v>2.9815614299300228E-3</v>
          </cell>
          <cell r="AH695">
            <v>2.8313342164509817E-3</v>
          </cell>
          <cell r="AI695">
            <v>2.6886762636429196E-3</v>
          </cell>
          <cell r="AJ695">
            <v>2.5532061911568414E-3</v>
          </cell>
          <cell r="AK695">
            <v>2.4245618346513541E-3</v>
          </cell>
          <cell r="AL695">
            <v>2.3023992775861278E-3</v>
          </cell>
          <cell r="AM695">
            <v>4.0000000000000001E-3</v>
          </cell>
        </row>
        <row r="696">
          <cell r="T696">
            <v>6.0261206135794861E-3</v>
          </cell>
          <cell r="U696">
            <v>4.6840804090529913E-3</v>
          </cell>
          <cell r="V696">
            <v>3.3420402045264957E-3</v>
          </cell>
          <cell r="W696">
            <v>2E-3</v>
          </cell>
          <cell r="X696">
            <v>1.9494243271172308E-3</v>
          </cell>
          <cell r="Y696">
            <v>1.900127603578234E-3</v>
          </cell>
          <cell r="Z696">
            <v>1.8520774875211874E-3</v>
          </cell>
          <cell r="AA696">
            <v>1.805242454939981E-3</v>
          </cell>
          <cell r="AB696">
            <v>1.7595917790024151E-3</v>
          </cell>
          <cell r="AC696">
            <v>1.7150955098913969E-3</v>
          </cell>
          <cell r="AD696">
            <v>1.67172445515591E-3</v>
          </cell>
          <cell r="AE696">
            <v>1.6294501605588646E-3</v>
          </cell>
          <cell r="AF696">
            <v>1.5882448914092641E-3</v>
          </cell>
          <cell r="AG696">
            <v>1.5480816143664418E-3</v>
          </cell>
          <cell r="AH696">
            <v>1.5089339797044285E-3</v>
          </cell>
          <cell r="AI696">
            <v>1.4707763040248153E-3</v>
          </cell>
          <cell r="AJ696">
            <v>1.4335835534067716E-3</v>
          </cell>
          <cell r="AK696">
            <v>1.397331326983162E-3</v>
          </cell>
          <cell r="AL696">
            <v>1.3619958409319889E-3</v>
          </cell>
          <cell r="AM696">
            <v>4.0000000000000001E-3</v>
          </cell>
        </row>
        <row r="697">
          <cell r="T697">
            <v>8.0000000000000004E-4</v>
          </cell>
          <cell r="U697">
            <v>1.2000000000000001E-3</v>
          </cell>
          <cell r="V697">
            <v>1.6000000000000001E-3</v>
          </cell>
          <cell r="W697">
            <v>2E-3</v>
          </cell>
          <cell r="X697">
            <v>2.2116460340604704E-3</v>
          </cell>
          <cell r="Y697">
            <v>2.4456890899877039E-3</v>
          </cell>
          <cell r="Z697">
            <v>2.7044992882081331E-3</v>
          </cell>
          <cell r="AA697">
            <v>2.9906975624424412E-3</v>
          </cell>
          <cell r="AB697">
            <v>3.3071822015250706E-3</v>
          </cell>
          <cell r="AC697">
            <v>3.6571581999591488E-3</v>
          </cell>
          <cell r="AD697">
            <v>4.0441697144356905E-3</v>
          </cell>
          <cell r="AE697">
            <v>4.4721359549995798E-3</v>
          </cell>
          <cell r="AF697">
            <v>4.9453908743270275E-3</v>
          </cell>
          <cell r="AG697">
            <v>5.4687270570421068E-3</v>
          </cell>
          <cell r="AH697">
            <v>6.0474442535331822E-3</v>
          </cell>
          <cell r="AI697">
            <v>6.687403049764222E-3</v>
          </cell>
          <cell r="AJ697">
            <v>7.3950842165874681E-3</v>
          </cell>
          <cell r="AK697">
            <v>8.1776543395794283E-3</v>
          </cell>
          <cell r="AL697">
            <v>9.0430383940241187E-3</v>
          </cell>
          <cell r="AM697">
            <v>4.0000000000000001E-3</v>
          </cell>
        </row>
        <row r="698">
          <cell r="T698">
            <v>3.6276402490042488E-3</v>
          </cell>
          <cell r="U698">
            <v>3.0850934993361659E-3</v>
          </cell>
          <cell r="V698">
            <v>2.5425467496680829E-3</v>
          </cell>
          <cell r="W698">
            <v>2E-3</v>
          </cell>
          <cell r="X698">
            <v>2.0122513706528995E-3</v>
          </cell>
          <cell r="Y698">
            <v>2.0245777893472365E-3</v>
          </cell>
          <cell r="Z698">
            <v>2.0369797158036971E-3</v>
          </cell>
          <cell r="AA698">
            <v>2.0494576125590714E-3</v>
          </cell>
          <cell r="AB698">
            <v>2.0620119449835054E-3</v>
          </cell>
          <cell r="AC698">
            <v>2.0746431812978549E-3</v>
          </cell>
          <cell r="AD698">
            <v>2.0873517925911501E-3</v>
          </cell>
          <cell r="AE698">
            <v>2.1001382528381641E-3</v>
          </cell>
          <cell r="AF698">
            <v>2.1130030389170905E-3</v>
          </cell>
          <cell r="AG698">
            <v>2.1259466306273287E-3</v>
          </cell>
          <cell r="AH698">
            <v>2.138969510707378E-3</v>
          </cell>
          <cell r="AI698">
            <v>2.1520721648528415E-3</v>
          </cell>
          <cell r="AJ698">
            <v>2.1652550817345415E-3</v>
          </cell>
          <cell r="AK698">
            <v>2.1785187530167435E-3</v>
          </cell>
          <cell r="AL698">
            <v>2.1918636733754939E-3</v>
          </cell>
          <cell r="AM698">
            <v>4.0000000000000001E-3</v>
          </cell>
        </row>
        <row r="699">
          <cell r="T699">
            <v>2.5366805230125299E-3</v>
          </cell>
          <cell r="U699">
            <v>2.3577870153416868E-3</v>
          </cell>
          <cell r="V699">
            <v>2.1788935076708432E-3</v>
          </cell>
          <cell r="W699">
            <v>2E-3</v>
          </cell>
          <cell r="X699">
            <v>2.0577477440044865E-3</v>
          </cell>
          <cell r="Y699">
            <v>2.1171628889777769E-3</v>
          </cell>
          <cell r="Z699">
            <v>2.1782935792420207E-3</v>
          </cell>
          <cell r="AA699">
            <v>2.2411893492323628E-3</v>
          </cell>
          <cell r="AB699">
            <v>2.305901163634889E-3</v>
          </cell>
          <cell r="AC699">
            <v>2.3724814586835066E-3</v>
          </cell>
          <cell r="AD699">
            <v>2.4409841846492293E-3</v>
          </cell>
          <cell r="AE699">
            <v>2.5114648495562913E-3</v>
          </cell>
          <cell r="AF699">
            <v>2.5839805641605126E-3</v>
          </cell>
          <cell r="AG699">
            <v>2.6585900882263674E-3</v>
          </cell>
          <cell r="AH699">
            <v>2.7353538781402478E-3</v>
          </cell>
          <cell r="AI699">
            <v>2.814334135898509E-3</v>
          </cell>
          <cell r="AJ699">
            <v>2.8955948595099862E-3</v>
          </cell>
          <cell r="AK699">
            <v>2.9792018948538311E-3</v>
          </cell>
          <cell r="AL699">
            <v>3.0652229890346812E-3</v>
          </cell>
          <cell r="AM699">
            <v>4.0000000000000001E-3</v>
          </cell>
        </row>
        <row r="700">
          <cell r="T700">
            <v>6.70544855130124E-3</v>
          </cell>
          <cell r="U700">
            <v>3.5592952885019897E-3</v>
          </cell>
          <cell r="V700">
            <v>4.0296476442509945E-3</v>
          </cell>
          <cell r="W700">
            <v>4.4999999999999997E-3</v>
          </cell>
          <cell r="X700">
            <v>4.3570196999062833E-3</v>
          </cell>
          <cell r="Y700">
            <v>4.2185823700825421E-3</v>
          </cell>
          <cell r="Z700">
            <v>4.0845436649171053E-3</v>
          </cell>
          <cell r="AA700">
            <v>3.9547638251491634E-3</v>
          </cell>
          <cell r="AB700">
            <v>3.8291075321448074E-3</v>
          </cell>
          <cell r="AC700">
            <v>3.7074437668032129E-3</v>
          </cell>
          <cell r="AD700">
            <v>3.5896456729458564E-3</v>
          </cell>
          <cell r="AE700">
            <v>3.4755904250463208E-3</v>
          </cell>
          <cell r="AF700">
            <v>3.3651591001627717E-3</v>
          </cell>
          <cell r="AG700">
            <v>3.2582365539395772E-3</v>
          </cell>
          <cell r="AH700">
            <v>3.1547113005487774E-3</v>
          </cell>
          <cell r="AI700">
            <v>3.054475396446221E-3</v>
          </cell>
          <cell r="AJ700">
            <v>2.957424327821164E-3</v>
          </cell>
          <cell r="AK700">
            <v>2.8634569016219797E-3</v>
          </cell>
          <cell r="AL700">
            <v>2.7724751400443498E-3</v>
          </cell>
          <cell r="AM700">
            <v>4.0000000000000001E-3</v>
          </cell>
        </row>
        <row r="703">
          <cell r="T703">
            <v>5.0000000000000001E-3</v>
          </cell>
          <cell r="U703">
            <v>5.0000000000000001E-3</v>
          </cell>
          <cell r="V703">
            <v>5.0000000000000001E-3</v>
          </cell>
          <cell r="W703">
            <v>5.0000000000000001E-3</v>
          </cell>
          <cell r="X703">
            <v>5.0000000000000001E-3</v>
          </cell>
          <cell r="Y703">
            <v>5.0000000000000001E-3</v>
          </cell>
          <cell r="Z703">
            <v>5.0000000000000001E-3</v>
          </cell>
          <cell r="AA703">
            <v>5.0000000000000001E-3</v>
          </cell>
          <cell r="AB703">
            <v>5.0000000000000001E-3</v>
          </cell>
          <cell r="AC703">
            <v>5.0000000000000001E-3</v>
          </cell>
          <cell r="AD703">
            <v>5.0000000000000001E-3</v>
          </cell>
          <cell r="AE703">
            <v>5.0000000000000001E-3</v>
          </cell>
          <cell r="AF703">
            <v>5.0000000000000001E-3</v>
          </cell>
          <cell r="AG703">
            <v>5.0000000000000001E-3</v>
          </cell>
          <cell r="AH703">
            <v>5.0000000000000001E-3</v>
          </cell>
          <cell r="AI703">
            <v>5.0000000000000001E-3</v>
          </cell>
          <cell r="AJ703">
            <v>5.0000000000000001E-3</v>
          </cell>
          <cell r="AK703">
            <v>5.0000000000000001E-3</v>
          </cell>
          <cell r="AL703">
            <v>5.0000000000000001E-3</v>
          </cell>
          <cell r="AM703">
            <v>5.0000000000000001E-3</v>
          </cell>
        </row>
        <row r="704">
          <cell r="S704">
            <v>1.6493483416899081E-2</v>
          </cell>
          <cell r="T704">
            <v>1.9016390213415488E-2</v>
          </cell>
          <cell r="U704">
            <v>1.9016390213415488E-2</v>
          </cell>
          <cell r="V704">
            <v>1.9016390213415488E-2</v>
          </cell>
          <cell r="W704">
            <v>1.9016390213415488E-2</v>
          </cell>
          <cell r="X704">
            <v>1.7250882809895528E-2</v>
          </cell>
          <cell r="Y704">
            <v>1.5649287503093315E-2</v>
          </cell>
          <cell r="Z704">
            <v>1.4196386472116769E-2</v>
          </cell>
          <cell r="AA704">
            <v>1.2878374739160691E-2</v>
          </cell>
          <cell r="AB704">
            <v>1.1682728999242477E-2</v>
          </cell>
          <cell r="AC704">
            <v>1.0598088627962708E-2</v>
          </cell>
          <cell r="AD704">
            <v>9.6141477366662714E-3</v>
          </cell>
          <cell r="AE704">
            <v>8.7215572493484182E-3</v>
          </cell>
          <cell r="AF704">
            <v>7.9118360708733872E-3</v>
          </cell>
          <cell r="AG704">
            <v>7.1772905024558359E-3</v>
          </cell>
          <cell r="AH704">
            <v>6.5109411387180285E-3</v>
          </cell>
          <cell r="AI704">
            <v>5.9064565517231785E-3</v>
          </cell>
          <cell r="AJ704">
            <v>5.3580931318728811E-3</v>
          </cell>
          <cell r="AK704">
            <v>4.8606405140570429E-3</v>
          </cell>
          <cell r="AL704">
            <v>4.409372070513915E-3</v>
          </cell>
          <cell r="AM704">
            <v>4.0000000000000001E-3</v>
          </cell>
        </row>
        <row r="705">
          <cell r="T705">
            <v>1.9331884221524542E-2</v>
          </cell>
          <cell r="U705">
            <v>1.4387922814349696E-2</v>
          </cell>
          <cell r="V705">
            <v>9.4439614071748484E-3</v>
          </cell>
          <cell r="W705">
            <v>4.4999999999999997E-3</v>
          </cell>
          <cell r="X705">
            <v>4.0780178897394537E-3</v>
          </cell>
          <cell r="Y705">
            <v>3.6956066464522287E-3</v>
          </cell>
          <cell r="Z705">
            <v>3.349055559482715E-3</v>
          </cell>
          <cell r="AA705">
            <v>3.0350018856226419E-3</v>
          </cell>
          <cell r="AB705">
            <v>2.7503982188804687E-3</v>
          </cell>
          <cell r="AC705">
            <v>2.4924829201115736E-3</v>
          </cell>
          <cell r="AD705">
            <v>2.2587533195744516E-3</v>
          </cell>
          <cell r="AE705">
            <v>2.0469414323851091E-3</v>
          </cell>
          <cell r="AF705">
            <v>1.8549919512256396E-3</v>
          </cell>
          <cell r="AG705">
            <v>1.68104230276019E-3</v>
          </cell>
          <cell r="AH705">
            <v>1.523404574236636E-3</v>
          </cell>
          <cell r="AI705">
            <v>1.3805491348995373E-3</v>
          </cell>
          <cell r="AJ705">
            <v>1.2510897932854754E-3</v>
          </cell>
          <cell r="AK705">
            <v>1.1337703463752454E-3</v>
          </cell>
          <cell r="AL705">
            <v>1.0274523900831885E-3</v>
          </cell>
          <cell r="AM705">
            <v>4.0000000000000001E-3</v>
          </cell>
        </row>
        <row r="706">
          <cell r="T706">
            <v>1.1249999999999999E-3</v>
          </cell>
          <cell r="U706">
            <v>2.2499999999999994E-3</v>
          </cell>
          <cell r="V706">
            <v>3.3749999999999995E-3</v>
          </cell>
          <cell r="W706">
            <v>4.4999999999999997E-3</v>
          </cell>
          <cell r="X706">
            <v>4.871292754890514E-3</v>
          </cell>
          <cell r="Y706">
            <v>5.2732206897441805E-3</v>
          </cell>
          <cell r="Z706">
            <v>5.7083114979754636E-3</v>
          </cell>
          <cell r="AA706">
            <v>6.1793014317213539E-3</v>
          </cell>
          <cell r="AB706">
            <v>6.6891525099175139E-3</v>
          </cell>
          <cell r="AC706">
            <v>7.2410711462041963E-3</v>
          </cell>
          <cell r="AD706">
            <v>7.8385283138113892E-3</v>
          </cell>
          <cell r="AE706">
            <v>8.4852813742385732E-3</v>
          </cell>
          <cell r="AF706">
            <v>9.1853977070079518E-3</v>
          </cell>
          <cell r="AG706">
            <v>9.943280289096839E-3</v>
          </cell>
          <cell r="AH706">
            <v>1.0763695384916241E-2</v>
          </cell>
          <cell r="AI706">
            <v>1.1651802520975767E-2</v>
          </cell>
          <cell r="AJ706">
            <v>1.2613186933743173E-2</v>
          </cell>
          <cell r="AK706">
            <v>1.3653894694760626E-2</v>
          </cell>
          <cell r="AL706">
            <v>1.478047073391677E-2</v>
          </cell>
          <cell r="AM706">
            <v>4.0000000000000001E-3</v>
          </cell>
        </row>
        <row r="707">
          <cell r="T707">
            <v>0.23950912448842748</v>
          </cell>
          <cell r="U707">
            <v>0.16117274965895168</v>
          </cell>
          <cell r="V707">
            <v>8.283637482947584E-2</v>
          </cell>
          <cell r="W707">
            <v>4.500000000000004E-3</v>
          </cell>
          <cell r="X707">
            <v>3.4844451642014819E-3</v>
          </cell>
          <cell r="Y707">
            <v>2.6980795782949071E-3</v>
          </cell>
          <cell r="Z707">
            <v>2.0891800753823232E-3</v>
          </cell>
          <cell r="AA707">
            <v>1.6176963135137816E-3</v>
          </cell>
          <cell r="AB707">
            <v>1.2526164659488125E-3</v>
          </cell>
          <cell r="AC707">
            <v>9.6992741941655258E-4</v>
          </cell>
          <cell r="AD707">
            <v>7.5103531249165034E-4</v>
          </cell>
          <cell r="AE707">
            <v>5.8154252505690615E-4</v>
          </cell>
          <cell r="AF707">
            <v>4.5030067538045647E-4</v>
          </cell>
          <cell r="AG707">
            <v>3.4867733572579811E-4</v>
          </cell>
          <cell r="AH707">
            <v>2.6998823474142506E-4</v>
          </cell>
          <cell r="AI707">
            <v>2.0905759976356717E-4</v>
          </cell>
          <cell r="AJ707">
            <v>1.6187772056349553E-4</v>
          </cell>
          <cell r="AK707">
            <v>1.2534534235765119E-4</v>
          </cell>
          <cell r="AL707">
            <v>9.705754934073256E-5</v>
          </cell>
          <cell r="AM707">
            <v>4.0000000000000001E-3</v>
          </cell>
        </row>
        <row r="708">
          <cell r="S708">
            <v>8.5577926772350474E-3</v>
          </cell>
          <cell r="T708">
            <v>2.2615515538239976E-2</v>
          </cell>
          <cell r="U708">
            <v>2.2615515538239976E-2</v>
          </cell>
          <cell r="V708">
            <v>1.7999999999999999E-2</v>
          </cell>
          <cell r="W708">
            <v>1.4999999999999999E-2</v>
          </cell>
          <cell r="X708">
            <v>1.3460760673285707E-2</v>
          </cell>
          <cell r="Y708">
            <v>1.2079471860231674E-2</v>
          </cell>
          <cell r="Z708">
            <v>1.0839925318017859E-2</v>
          </cell>
          <cell r="AA708">
            <v>9.7275760281419245E-3</v>
          </cell>
          <cell r="AB708">
            <v>8.7293715230673079E-3</v>
          </cell>
          <cell r="AC708">
            <v>7.8335987266803051E-3</v>
          </cell>
          <cell r="AD708">
            <v>7.02974651135995E-3</v>
          </cell>
          <cell r="AE708">
            <v>6.3083823588854279E-3</v>
          </cell>
          <cell r="AF708">
            <v>5.6610416779022867E-3</v>
          </cell>
          <cell r="AG708">
            <v>5.0801284791825623E-3</v>
          </cell>
          <cell r="AH708">
            <v>4.5588262431879578E-3</v>
          </cell>
          <cell r="AI708">
            <v>4.0910179340431525E-3</v>
          </cell>
          <cell r="AJ708">
            <v>3.6712142213516409E-3</v>
          </cell>
          <cell r="AK708">
            <v>3.2944890675984922E-3</v>
          </cell>
          <cell r="AL708">
            <v>2.9564219253132989E-3</v>
          </cell>
          <cell r="AM708">
            <v>4.0000000000000001E-3</v>
          </cell>
        </row>
        <row r="709">
          <cell r="S709">
            <v>3.6603527963275991E-2</v>
          </cell>
          <cell r="T709">
            <v>1.308761737576348E-2</v>
          </cell>
          <cell r="U709">
            <v>1.308761737576348E-2</v>
          </cell>
          <cell r="V709">
            <v>8.9999999999999993E-3</v>
          </cell>
          <cell r="W709">
            <v>8.9999999999999993E-3</v>
          </cell>
          <cell r="X709">
            <v>8.3573284770316544E-3</v>
          </cell>
          <cell r="Y709">
            <v>7.7605488081115819E-3</v>
          </cell>
          <cell r="Z709">
            <v>7.2063839501583325E-3</v>
          </cell>
          <cell r="AA709">
            <v>6.691790867009122E-3</v>
          </cell>
          <cell r="AB709">
            <v>6.2139438194661872E-3</v>
          </cell>
          <cell r="AC709">
            <v>5.7702188485666238E-3</v>
          </cell>
          <cell r="AD709">
            <v>5.3581793668700728E-3</v>
          </cell>
          <cell r="AE709">
            <v>4.9755627786429672E-3</v>
          </cell>
          <cell r="AF709">
            <v>4.6202680554679578E-3</v>
          </cell>
          <cell r="AG709">
            <v>4.290344199053559E-3</v>
          </cell>
          <cell r="AH709">
            <v>3.9839795278908754E-3</v>
          </cell>
          <cell r="AI709">
            <v>3.6994917289281714E-3</v>
          </cell>
          <cell r="AJ709">
            <v>3.435318619634942E-3</v>
          </cell>
          <cell r="AK709">
            <v>3.1900095697280197E-3</v>
          </cell>
          <cell r="AL709">
            <v>2.9622175354546082E-3</v>
          </cell>
          <cell r="AM709">
            <v>4.0000000000000001E-3</v>
          </cell>
        </row>
        <row r="710">
          <cell r="T710">
            <v>3.2049999999999995E-2</v>
          </cell>
          <cell r="U710">
            <v>2.2699999999999998E-2</v>
          </cell>
          <cell r="V710">
            <v>1.3349999999999999E-2</v>
          </cell>
          <cell r="W710">
            <v>4.0000000000000001E-3</v>
          </cell>
          <cell r="X710">
            <v>3.5121615871727659E-3</v>
          </cell>
          <cell r="Y710">
            <v>3.0838197536029806E-3</v>
          </cell>
          <cell r="Z710">
            <v>2.7077183200922431E-3</v>
          </cell>
          <cell r="AA710">
            <v>2.377486068177987E-3</v>
          </cell>
          <cell r="AB710">
            <v>2.0875288106732841E-3</v>
          </cell>
          <cell r="AC710">
            <v>1.8329346252407895E-3</v>
          </cell>
          <cell r="AD710">
            <v>1.6093906456424024E-3</v>
          </cell>
          <cell r="AE710">
            <v>1.4131100010951055E-3</v>
          </cell>
          <cell r="AF710">
            <v>1.2407676660739736E-3</v>
          </cell>
          <cell r="AG710">
            <v>1.0894441338477538E-3</v>
          </cell>
          <cell r="AH710">
            <v>9.5657595956769655E-4</v>
          </cell>
          <cell r="AI710">
            <v>8.3991233510164809E-4</v>
          </cell>
          <cell r="AJ710">
            <v>7.3747695998414712E-4</v>
          </cell>
          <cell r="AK710">
            <v>6.4753456257031711E-4</v>
          </cell>
          <cell r="AL710">
            <v>5.6856150425654687E-4</v>
          </cell>
          <cell r="AM710">
            <v>4.0000000000000001E-3</v>
          </cell>
        </row>
        <row r="711">
          <cell r="S711">
            <v>4.8998888324611753E-3</v>
          </cell>
          <cell r="T711">
            <v>2.4649636789779708E-3</v>
          </cell>
          <cell r="U711">
            <v>4.6999999999999993E-3</v>
          </cell>
          <cell r="V711">
            <v>4.0000000000000001E-3</v>
          </cell>
          <cell r="W711">
            <v>4.0000000000000001E-3</v>
          </cell>
          <cell r="X711">
            <v>4.1228789419292542E-3</v>
          </cell>
          <cell r="Y711">
            <v>4.2495326924509216E-3</v>
          </cell>
          <cell r="Z711">
            <v>4.3800772126864574E-3</v>
          </cell>
          <cell r="AA711">
            <v>4.5146320260522942E-3</v>
          </cell>
          <cell r="AB711">
            <v>4.6533203276926012E-3</v>
          </cell>
          <cell r="AC711">
            <v>4.7962690972737903E-3</v>
          </cell>
          <cell r="AD711">
            <v>4.9436092152440351E-3</v>
          </cell>
          <cell r="AE711">
            <v>5.0954755826642592E-3</v>
          </cell>
          <cell r="AF711">
            <v>5.2520072447202922E-3</v>
          </cell>
          <cell r="AG711">
            <v>5.4133475180292937E-3</v>
          </cell>
          <cell r="AH711">
            <v>5.5796441218569914E-3</v>
          </cell>
          <cell r="AI711">
            <v>5.751049313365883E-3</v>
          </cell>
          <cell r="AJ711">
            <v>5.9277200270182236E-3</v>
          </cell>
          <cell r="AK711">
            <v>6.1098180182614353E-3</v>
          </cell>
          <cell r="AL711">
            <v>6.2975100116274994E-3</v>
          </cell>
          <cell r="AM711">
            <v>4.0000000000000001E-3</v>
          </cell>
        </row>
        <row r="712">
          <cell r="S712">
            <v>4.8999999999999998E-3</v>
          </cell>
          <cell r="T712">
            <v>9.1474035454402851E-3</v>
          </cell>
          <cell r="U712">
            <v>9.1474035454402851E-3</v>
          </cell>
          <cell r="V712">
            <v>7.0000000000000001E-3</v>
          </cell>
          <cell r="W712">
            <v>4.4999999999999997E-3</v>
          </cell>
          <cell r="X712">
            <v>4.2732681737381508E-3</v>
          </cell>
          <cell r="Y712">
            <v>4.0579601965963089E-3</v>
          </cell>
          <cell r="Z712">
            <v>3.8535004796469369E-3</v>
          </cell>
          <cell r="AA712">
            <v>3.659342434924434E-3</v>
          </cell>
          <cell r="AB712">
            <v>3.4749670142160119E-3</v>
          </cell>
          <cell r="AC712">
            <v>3.2998813214753712E-3</v>
          </cell>
          <cell r="AD712">
            <v>3.1336172951497098E-3</v>
          </cell>
          <cell r="AE712">
            <v>2.9757304568974853E-3</v>
          </cell>
          <cell r="AF712">
            <v>2.8257987233518468E-3</v>
          </cell>
          <cell r="AG712">
            <v>2.6834212777531877E-3</v>
          </cell>
          <cell r="AH712">
            <v>2.5482174984343244E-3</v>
          </cell>
          <cell r="AI712">
            <v>2.4198259412937877E-3</v>
          </cell>
          <cell r="AJ712">
            <v>2.2979033735370459E-3</v>
          </cell>
          <cell r="AK712">
            <v>2.1821238561025307E-3</v>
          </cell>
          <cell r="AL712">
            <v>2.0721778723194915E-3</v>
          </cell>
          <cell r="AM712">
            <v>4.0000000000000001E-3</v>
          </cell>
        </row>
        <row r="713">
          <cell r="T713">
            <v>5.0833611751354424E-2</v>
          </cell>
          <cell r="U713">
            <v>3.5222407834236288E-2</v>
          </cell>
          <cell r="V713">
            <v>1.9611203917118146E-2</v>
          </cell>
          <cell r="W713">
            <v>4.0000000000000001E-3</v>
          </cell>
          <cell r="X713">
            <v>3.4123557793701866E-3</v>
          </cell>
          <cell r="Y713">
            <v>2.9110429912502784E-3</v>
          </cell>
          <cell r="Z713">
            <v>2.4833785937969908E-3</v>
          </cell>
          <cell r="AA713">
            <v>2.1185428242268419E-3</v>
          </cell>
          <cell r="AB713">
            <v>1.8073054625234253E-3</v>
          </cell>
          <cell r="AC713">
            <v>1.5417923100322795E-3</v>
          </cell>
          <cell r="AD713">
            <v>1.3152859749317898E-3</v>
          </cell>
          <cell r="AE713">
            <v>1.1220559245207608E-3</v>
          </cell>
          <cell r="AF713">
            <v>9.5721350470374391E-4</v>
          </cell>
          <cell r="AG713">
            <v>8.1658825871675292E-4</v>
          </cell>
          <cell r="AH713">
            <v>6.9662241599948718E-4</v>
          </cell>
          <cell r="AI713">
            <v>5.9428088181866809E-4</v>
          </cell>
          <cell r="AJ713">
            <v>5.069744504107857E-4</v>
          </cell>
          <cell r="AK713">
            <v>4.3249429896306715E-4</v>
          </cell>
          <cell r="AL713">
            <v>3.6895610515281986E-4</v>
          </cell>
          <cell r="AM713">
            <v>4.0000000000000001E-3</v>
          </cell>
        </row>
        <row r="714">
          <cell r="T714">
            <v>1.6000000000000001E-3</v>
          </cell>
          <cell r="U714">
            <v>2.4000000000000002E-3</v>
          </cell>
          <cell r="V714">
            <v>3.2000000000000002E-3</v>
          </cell>
          <cell r="W714">
            <v>4.0000000000000001E-3</v>
          </cell>
          <cell r="X714">
            <v>4.2357589959205917E-3</v>
          </cell>
          <cell r="Y714">
            <v>4.4854135678805548E-3</v>
          </cell>
          <cell r="Z714">
            <v>4.7497827176435845E-3</v>
          </cell>
          <cell r="AA714">
            <v>5.0297337187317423E-3</v>
          </cell>
          <cell r="AB714">
            <v>5.3261849615507777E-3</v>
          </cell>
          <cell r="AC714">
            <v>5.64010896620642E-3</v>
          </cell>
          <cell r="AD714">
            <v>5.9725355728953086E-3</v>
          </cell>
          <cell r="AE714">
            <v>6.3245553203367623E-3</v>
          </cell>
          <cell r="AF714">
            <v>6.69732302332847E-3</v>
          </cell>
          <cell r="AG714">
            <v>7.0920615611624162E-3</v>
          </cell>
          <cell r="AH714">
            <v>7.510065889329085E-3</v>
          </cell>
          <cell r="AI714">
            <v>7.9527072876705122E-3</v>
          </cell>
          <cell r="AJ714">
            <v>8.4214378589184055E-3</v>
          </cell>
          <cell r="AK714">
            <v>8.9177952923749707E-3</v>
          </cell>
          <cell r="AL714">
            <v>9.4434079083638971E-3</v>
          </cell>
          <cell r="AM714">
            <v>4.0000000000000001E-3</v>
          </cell>
        </row>
        <row r="715">
          <cell r="T715">
            <v>3.6951476826768775E-2</v>
          </cell>
          <cell r="U715">
            <v>2.5967651217845854E-2</v>
          </cell>
          <cell r="V715">
            <v>1.4983825608922927E-2</v>
          </cell>
          <cell r="W715">
            <v>4.0000000000000001E-3</v>
          </cell>
          <cell r="X715">
            <v>3.4810619586366628E-3</v>
          </cell>
          <cell r="Y715">
            <v>3.0294480899668297E-3</v>
          </cell>
          <cell r="Z715">
            <v>2.6364241254120072E-3</v>
          </cell>
          <cell r="AA715">
            <v>2.2943889324509182E-3</v>
          </cell>
          <cell r="AB715">
            <v>1.996727507767969E-3</v>
          </cell>
          <cell r="AC715">
            <v>1.7376830422636172E-3</v>
          </cell>
          <cell r="AD715">
            <v>1.5122455836479756E-3</v>
          </cell>
          <cell r="AE715">
            <v>1.3160551433383163E-3</v>
          </cell>
          <cell r="AF715">
            <v>1.1453173737357833E-3</v>
          </cell>
          <cell r="AG715">
            <v>9.9673018506932112E-4</v>
          </cell>
          <cell r="AH715">
            <v>8.6741988256742357E-4</v>
          </cell>
          <cell r="AI715">
            <v>7.5488558884263487E-4</v>
          </cell>
          <cell r="AJ715">
            <v>6.5695087661078332E-4</v>
          </cell>
          <cell r="AK715">
            <v>5.7172167631570155E-4</v>
          </cell>
          <cell r="AL715">
            <v>4.9754964458764304E-4</v>
          </cell>
          <cell r="AM715">
            <v>4.0000000000000001E-3</v>
          </cell>
        </row>
        <row r="716">
          <cell r="T716">
            <v>0.12478290783745555</v>
          </cell>
          <cell r="U716">
            <v>8.45219385583037E-2</v>
          </cell>
          <cell r="V716">
            <v>4.4260969279151852E-2</v>
          </cell>
          <cell r="W716">
            <v>4.0000000000000036E-3</v>
          </cell>
          <cell r="X716">
            <v>3.2261090756590823E-3</v>
          </cell>
          <cell r="Y716">
            <v>2.6019449420124725E-3</v>
          </cell>
          <cell r="Z716">
            <v>2.0985395479479188E-3</v>
          </cell>
          <cell r="AA716">
            <v>1.6925293703160707E-3</v>
          </cell>
          <cell r="AB716">
            <v>1.3650710905990556E-3</v>
          </cell>
          <cell r="AC716">
            <v>1.1009670585753627E-3</v>
          </cell>
          <cell r="AD716">
            <v>8.8795995491791472E-4</v>
          </cell>
          <cell r="AE716">
            <v>7.1616391734562797E-4</v>
          </cell>
          <cell r="AF716">
            <v>5.7760572835207236E-4</v>
          </cell>
          <cell r="AG716">
            <v>4.6585477059732339E-4</v>
          </cell>
          <cell r="AH716">
            <v>3.7572457584077586E-4</v>
          </cell>
          <cell r="AI716">
            <v>3.030321160170213E-4</v>
          </cell>
          <cell r="AJ716">
            <v>2.4440366492467188E-4</v>
          </cell>
          <cell r="AK716">
            <v>1.9711822038445616E-4</v>
          </cell>
          <cell r="AL716">
            <v>1.5898121994001514E-4</v>
          </cell>
          <cell r="AM716">
            <v>4.0000000000000001E-3</v>
          </cell>
        </row>
        <row r="717">
          <cell r="T717">
            <v>7.877008996418601E-2</v>
          </cell>
          <cell r="U717">
            <v>1.3972348432990223E-2</v>
          </cell>
          <cell r="V717">
            <v>9.2361742164951115E-3</v>
          </cell>
          <cell r="W717">
            <v>4.4999999999999997E-3</v>
          </cell>
          <cell r="X717">
            <v>3.7352414420217597E-3</v>
          </cell>
          <cell r="Y717">
            <v>3.1004508067103988E-3</v>
          </cell>
          <cell r="Z717">
            <v>2.5735405204832173E-3</v>
          </cell>
          <cell r="AA717">
            <v>2.1361767121847028E-3</v>
          </cell>
          <cell r="AB717">
            <v>1.7731412850742424E-3</v>
          </cell>
          <cell r="AC717">
            <v>1.4718024023486732E-3</v>
          </cell>
          <cell r="AD717">
            <v>1.2216749617155441E-3</v>
          </cell>
          <cell r="AE717">
            <v>1.0140557657067216E-3</v>
          </cell>
          <cell r="AF717">
            <v>8.4172069346418995E-4</v>
          </cell>
          <cell r="AG717">
            <v>6.986733370743859E-4</v>
          </cell>
          <cell r="AH717">
            <v>5.799363562390854E-4</v>
          </cell>
          <cell r="AI717">
            <v>4.8137829145762808E-4</v>
          </cell>
          <cell r="AJ717">
            <v>3.9956980967603592E-4</v>
          </cell>
          <cell r="AK717">
            <v>3.3166438046281703E-4</v>
          </cell>
          <cell r="AL717">
            <v>2.7529923083270805E-4</v>
          </cell>
          <cell r="AM717">
            <v>4.0000000000000001E-3</v>
          </cell>
        </row>
        <row r="721">
          <cell r="T721">
            <v>0.99750000000000005</v>
          </cell>
          <cell r="U721">
            <v>0.99750000000000005</v>
          </cell>
          <cell r="V721">
            <v>0.99750000000000005</v>
          </cell>
          <cell r="W721">
            <v>0.99750000000000005</v>
          </cell>
          <cell r="X721">
            <v>0.995</v>
          </cell>
          <cell r="Y721">
            <v>0.995</v>
          </cell>
          <cell r="Z721">
            <v>0.995</v>
          </cell>
          <cell r="AA721">
            <v>0.995</v>
          </cell>
          <cell r="AB721">
            <v>0.995</v>
          </cell>
          <cell r="AC721">
            <v>1</v>
          </cell>
          <cell r="AD721">
            <v>1</v>
          </cell>
          <cell r="AE721">
            <v>1</v>
          </cell>
          <cell r="AF721">
            <v>1</v>
          </cell>
          <cell r="AG721">
            <v>1</v>
          </cell>
          <cell r="AH721">
            <v>1</v>
          </cell>
          <cell r="AI721">
            <v>1</v>
          </cell>
          <cell r="AJ721">
            <v>1</v>
          </cell>
          <cell r="AK721">
            <v>1</v>
          </cell>
          <cell r="AL721">
            <v>1</v>
          </cell>
          <cell r="AM721">
            <v>1</v>
          </cell>
        </row>
        <row r="723">
          <cell r="T723">
            <v>1</v>
          </cell>
          <cell r="U723">
            <v>0.99</v>
          </cell>
          <cell r="V723">
            <v>0.99</v>
          </cell>
          <cell r="W723">
            <v>0.99</v>
          </cell>
          <cell r="X723">
            <v>0.99</v>
          </cell>
          <cell r="Y723">
            <v>0.99</v>
          </cell>
          <cell r="Z723">
            <v>0.99</v>
          </cell>
          <cell r="AA723">
            <v>0.99</v>
          </cell>
          <cell r="AB723">
            <v>0.99</v>
          </cell>
          <cell r="AC723">
            <v>0.99</v>
          </cell>
          <cell r="AD723">
            <v>0.99</v>
          </cell>
          <cell r="AE723">
            <v>0.99</v>
          </cell>
          <cell r="AF723">
            <v>0.99</v>
          </cell>
          <cell r="AG723">
            <v>0.99</v>
          </cell>
          <cell r="AH723">
            <v>0.99</v>
          </cell>
          <cell r="AI723">
            <v>0.99</v>
          </cell>
          <cell r="AJ723">
            <v>0.99</v>
          </cell>
          <cell r="AK723">
            <v>0.99</v>
          </cell>
          <cell r="AL723">
            <v>0.99</v>
          </cell>
          <cell r="AM723">
            <v>0.99</v>
          </cell>
        </row>
        <row r="725">
          <cell r="T725">
            <v>1</v>
          </cell>
          <cell r="U725">
            <v>0.99</v>
          </cell>
          <cell r="V725">
            <v>0.99</v>
          </cell>
          <cell r="W725">
            <v>0.99</v>
          </cell>
          <cell r="X725">
            <v>0.99</v>
          </cell>
          <cell r="Y725">
            <v>0.99</v>
          </cell>
          <cell r="Z725">
            <v>0.99</v>
          </cell>
          <cell r="AA725">
            <v>0.99</v>
          </cell>
          <cell r="AB725">
            <v>0.99</v>
          </cell>
          <cell r="AC725">
            <v>0.99</v>
          </cell>
          <cell r="AD725">
            <v>0.99</v>
          </cell>
          <cell r="AE725">
            <v>0.99</v>
          </cell>
          <cell r="AF725">
            <v>0.99</v>
          </cell>
          <cell r="AG725">
            <v>0.99</v>
          </cell>
          <cell r="AH725">
            <v>0.99</v>
          </cell>
          <cell r="AI725">
            <v>0.99</v>
          </cell>
          <cell r="AJ725">
            <v>0.99</v>
          </cell>
          <cell r="AK725">
            <v>0.99</v>
          </cell>
          <cell r="AL725">
            <v>0.99</v>
          </cell>
          <cell r="AM725">
            <v>0.99</v>
          </cell>
        </row>
        <row r="727">
          <cell r="T727">
            <v>1</v>
          </cell>
          <cell r="U727">
            <v>0.99</v>
          </cell>
          <cell r="V727">
            <v>0.99</v>
          </cell>
          <cell r="W727">
            <v>0.99</v>
          </cell>
          <cell r="X727">
            <v>0.99</v>
          </cell>
          <cell r="Y727">
            <v>0.99</v>
          </cell>
          <cell r="Z727">
            <v>0.99</v>
          </cell>
          <cell r="AA727">
            <v>0.99</v>
          </cell>
          <cell r="AB727">
            <v>0.99</v>
          </cell>
          <cell r="AC727">
            <v>0.99</v>
          </cell>
          <cell r="AD727">
            <v>0.99</v>
          </cell>
          <cell r="AE727">
            <v>0.99</v>
          </cell>
          <cell r="AF727">
            <v>0.99</v>
          </cell>
          <cell r="AG727">
            <v>0.99</v>
          </cell>
          <cell r="AH727">
            <v>0.99</v>
          </cell>
          <cell r="AI727">
            <v>0.99</v>
          </cell>
          <cell r="AJ727">
            <v>0.99</v>
          </cell>
          <cell r="AK727">
            <v>0.99</v>
          </cell>
          <cell r="AL727">
            <v>0.99</v>
          </cell>
          <cell r="AM727">
            <v>0.99</v>
          </cell>
        </row>
        <row r="729">
          <cell r="T729">
            <v>1</v>
          </cell>
          <cell r="U729">
            <v>0.99</v>
          </cell>
          <cell r="V729">
            <v>0.99</v>
          </cell>
          <cell r="W729">
            <v>0.99</v>
          </cell>
          <cell r="X729">
            <v>0.99</v>
          </cell>
          <cell r="Y729">
            <v>0.99</v>
          </cell>
          <cell r="Z729">
            <v>0.99</v>
          </cell>
          <cell r="AA729">
            <v>0.99</v>
          </cell>
          <cell r="AB729">
            <v>0.99</v>
          </cell>
          <cell r="AC729">
            <v>0.99</v>
          </cell>
          <cell r="AD729">
            <v>0.99</v>
          </cell>
          <cell r="AE729">
            <v>0.99</v>
          </cell>
          <cell r="AF729">
            <v>0.99</v>
          </cell>
          <cell r="AG729">
            <v>0.99</v>
          </cell>
          <cell r="AH729">
            <v>0.99</v>
          </cell>
          <cell r="AI729">
            <v>0.99</v>
          </cell>
          <cell r="AJ729">
            <v>0.99</v>
          </cell>
          <cell r="AK729">
            <v>0.99</v>
          </cell>
          <cell r="AL729">
            <v>0.99</v>
          </cell>
          <cell r="AM729">
            <v>0.99</v>
          </cell>
        </row>
        <row r="731">
          <cell r="T731">
            <v>1</v>
          </cell>
          <cell r="U731">
            <v>0.99</v>
          </cell>
          <cell r="V731">
            <v>0.99</v>
          </cell>
          <cell r="W731">
            <v>0.99</v>
          </cell>
          <cell r="X731">
            <v>0.99</v>
          </cell>
          <cell r="Y731">
            <v>0.99</v>
          </cell>
          <cell r="Z731">
            <v>0.99</v>
          </cell>
          <cell r="AA731">
            <v>0.99</v>
          </cell>
          <cell r="AB731">
            <v>0.99</v>
          </cell>
          <cell r="AC731">
            <v>0.99</v>
          </cell>
          <cell r="AD731">
            <v>0.99</v>
          </cell>
          <cell r="AE731">
            <v>0.99</v>
          </cell>
          <cell r="AF731">
            <v>0.99</v>
          </cell>
          <cell r="AG731">
            <v>0.99</v>
          </cell>
          <cell r="AH731">
            <v>0.99</v>
          </cell>
          <cell r="AI731">
            <v>0.99</v>
          </cell>
          <cell r="AJ731">
            <v>0.99</v>
          </cell>
          <cell r="AK731">
            <v>0.99</v>
          </cell>
          <cell r="AL731">
            <v>0.99</v>
          </cell>
          <cell r="AM731">
            <v>0.99</v>
          </cell>
        </row>
        <row r="733">
          <cell r="T733">
            <v>0.75</v>
          </cell>
          <cell r="U733">
            <v>0.99</v>
          </cell>
          <cell r="V733">
            <v>0.99</v>
          </cell>
          <cell r="W733">
            <v>0.99</v>
          </cell>
          <cell r="X733">
            <v>0.99</v>
          </cell>
          <cell r="Y733">
            <v>0.99</v>
          </cell>
          <cell r="Z733">
            <v>0.99</v>
          </cell>
          <cell r="AA733">
            <v>0.99</v>
          </cell>
          <cell r="AB733">
            <v>0.99</v>
          </cell>
          <cell r="AC733">
            <v>0.99</v>
          </cell>
          <cell r="AD733">
            <v>0.99</v>
          </cell>
          <cell r="AE733">
            <v>0.99</v>
          </cell>
          <cell r="AF733">
            <v>0.99</v>
          </cell>
          <cell r="AG733">
            <v>0.99</v>
          </cell>
          <cell r="AH733">
            <v>0.99</v>
          </cell>
          <cell r="AI733">
            <v>0.99</v>
          </cell>
          <cell r="AJ733">
            <v>0.99</v>
          </cell>
          <cell r="AK733">
            <v>0.99</v>
          </cell>
          <cell r="AL733">
            <v>0.99</v>
          </cell>
          <cell r="AM733">
            <v>0.99</v>
          </cell>
        </row>
        <row r="735">
          <cell r="T735">
            <v>1</v>
          </cell>
          <cell r="U735">
            <v>0.99</v>
          </cell>
          <cell r="V735">
            <v>0.99</v>
          </cell>
          <cell r="W735">
            <v>0.99</v>
          </cell>
          <cell r="X735">
            <v>0.99</v>
          </cell>
          <cell r="Y735">
            <v>0.99</v>
          </cell>
          <cell r="Z735">
            <v>0.99</v>
          </cell>
          <cell r="AA735">
            <v>0.99</v>
          </cell>
          <cell r="AB735">
            <v>0.99</v>
          </cell>
          <cell r="AC735">
            <v>0.99</v>
          </cell>
          <cell r="AD735">
            <v>0.99</v>
          </cell>
          <cell r="AE735">
            <v>0.99</v>
          </cell>
          <cell r="AF735">
            <v>0.99</v>
          </cell>
          <cell r="AG735">
            <v>0.99</v>
          </cell>
          <cell r="AH735">
            <v>0.99</v>
          </cell>
          <cell r="AI735">
            <v>0.99</v>
          </cell>
          <cell r="AJ735">
            <v>0.99</v>
          </cell>
          <cell r="AK735">
            <v>0.99</v>
          </cell>
          <cell r="AL735">
            <v>0.99</v>
          </cell>
          <cell r="AM735">
            <v>0.99</v>
          </cell>
        </row>
        <row r="737">
          <cell r="T737">
            <v>1</v>
          </cell>
          <cell r="U737">
            <v>0.99</v>
          </cell>
          <cell r="V737">
            <v>0.99</v>
          </cell>
          <cell r="W737">
            <v>0.99</v>
          </cell>
          <cell r="X737">
            <v>0.99</v>
          </cell>
          <cell r="Y737">
            <v>0.99</v>
          </cell>
          <cell r="Z737">
            <v>0.99</v>
          </cell>
          <cell r="AA737">
            <v>0.99</v>
          </cell>
          <cell r="AB737">
            <v>0.99</v>
          </cell>
          <cell r="AC737">
            <v>0.99</v>
          </cell>
          <cell r="AD737">
            <v>0.99</v>
          </cell>
          <cell r="AE737">
            <v>0.99</v>
          </cell>
          <cell r="AF737">
            <v>0.99</v>
          </cell>
          <cell r="AG737">
            <v>0.99</v>
          </cell>
          <cell r="AH737">
            <v>0.99</v>
          </cell>
          <cell r="AI737">
            <v>0.99</v>
          </cell>
          <cell r="AJ737">
            <v>0.99</v>
          </cell>
          <cell r="AK737">
            <v>0.99</v>
          </cell>
          <cell r="AL737">
            <v>0.99</v>
          </cell>
          <cell r="AM737">
            <v>0.99</v>
          </cell>
        </row>
        <row r="739">
          <cell r="T739">
            <v>1</v>
          </cell>
          <cell r="U739">
            <v>0.99</v>
          </cell>
          <cell r="V739">
            <v>0.99</v>
          </cell>
          <cell r="W739">
            <v>0.99</v>
          </cell>
          <cell r="X739">
            <v>0.99</v>
          </cell>
          <cell r="Y739">
            <v>0.99</v>
          </cell>
          <cell r="Z739">
            <v>0.99</v>
          </cell>
          <cell r="AA739">
            <v>0.99</v>
          </cell>
          <cell r="AB739">
            <v>0.99</v>
          </cell>
          <cell r="AC739">
            <v>0.99</v>
          </cell>
          <cell r="AD739">
            <v>0.99</v>
          </cell>
          <cell r="AE739">
            <v>0.99</v>
          </cell>
          <cell r="AF739">
            <v>0.99</v>
          </cell>
          <cell r="AG739">
            <v>0.99</v>
          </cell>
          <cell r="AH739">
            <v>0.99</v>
          </cell>
          <cell r="AI739">
            <v>0.99</v>
          </cell>
          <cell r="AJ739">
            <v>0.99</v>
          </cell>
          <cell r="AK739">
            <v>0.99</v>
          </cell>
          <cell r="AL739">
            <v>0.99</v>
          </cell>
          <cell r="AM739">
            <v>0.99</v>
          </cell>
        </row>
        <row r="741">
          <cell r="T741">
            <v>1</v>
          </cell>
          <cell r="U741">
            <v>0.99</v>
          </cell>
          <cell r="V741">
            <v>0.99</v>
          </cell>
          <cell r="W741">
            <v>0.99</v>
          </cell>
          <cell r="X741">
            <v>0.99</v>
          </cell>
          <cell r="Y741">
            <v>0.99</v>
          </cell>
          <cell r="Z741">
            <v>0.99</v>
          </cell>
          <cell r="AA741">
            <v>0.99</v>
          </cell>
          <cell r="AB741">
            <v>0.99</v>
          </cell>
          <cell r="AC741">
            <v>0.99</v>
          </cell>
          <cell r="AD741">
            <v>0.99</v>
          </cell>
          <cell r="AE741">
            <v>0.99</v>
          </cell>
          <cell r="AF741">
            <v>0.99</v>
          </cell>
          <cell r="AG741">
            <v>0.99</v>
          </cell>
          <cell r="AH741">
            <v>0.99</v>
          </cell>
          <cell r="AI741">
            <v>0.99</v>
          </cell>
          <cell r="AJ741">
            <v>0.99</v>
          </cell>
          <cell r="AK741">
            <v>0.99</v>
          </cell>
          <cell r="AL741">
            <v>0.99</v>
          </cell>
          <cell r="AM741">
            <v>0.99</v>
          </cell>
        </row>
        <row r="743">
          <cell r="T743">
            <v>1</v>
          </cell>
          <cell r="U743">
            <v>0.99</v>
          </cell>
          <cell r="V743">
            <v>0.99</v>
          </cell>
          <cell r="W743">
            <v>0.99</v>
          </cell>
          <cell r="X743">
            <v>0.99</v>
          </cell>
          <cell r="Y743">
            <v>0.99</v>
          </cell>
          <cell r="Z743">
            <v>0.99</v>
          </cell>
          <cell r="AA743">
            <v>0.99</v>
          </cell>
          <cell r="AB743">
            <v>0.99</v>
          </cell>
          <cell r="AC743">
            <v>0.99</v>
          </cell>
          <cell r="AD743">
            <v>0.99</v>
          </cell>
          <cell r="AE743">
            <v>0.99</v>
          </cell>
          <cell r="AF743">
            <v>0.99</v>
          </cell>
          <cell r="AG743">
            <v>0.99</v>
          </cell>
          <cell r="AH743">
            <v>0.99</v>
          </cell>
          <cell r="AI743">
            <v>0.99</v>
          </cell>
          <cell r="AJ743">
            <v>0.99</v>
          </cell>
          <cell r="AK743">
            <v>0.99</v>
          </cell>
          <cell r="AL743">
            <v>0.99</v>
          </cell>
          <cell r="AM743">
            <v>0.99</v>
          </cell>
        </row>
        <row r="745">
          <cell r="T745">
            <v>1</v>
          </cell>
          <cell r="U745">
            <v>0.99</v>
          </cell>
          <cell r="V745">
            <v>0.99</v>
          </cell>
          <cell r="W745">
            <v>0.99</v>
          </cell>
          <cell r="X745">
            <v>0.99</v>
          </cell>
          <cell r="Y745">
            <v>0.99</v>
          </cell>
          <cell r="Z745">
            <v>0.99</v>
          </cell>
          <cell r="AA745">
            <v>0.99</v>
          </cell>
          <cell r="AB745">
            <v>0.99</v>
          </cell>
          <cell r="AC745">
            <v>0.99</v>
          </cell>
          <cell r="AD745">
            <v>0.99</v>
          </cell>
          <cell r="AE745">
            <v>0.99</v>
          </cell>
          <cell r="AF745">
            <v>0.99</v>
          </cell>
          <cell r="AG745">
            <v>0.99</v>
          </cell>
          <cell r="AH745">
            <v>0.99</v>
          </cell>
          <cell r="AI745">
            <v>0.99</v>
          </cell>
          <cell r="AJ745">
            <v>0.99</v>
          </cell>
          <cell r="AK745">
            <v>0.99</v>
          </cell>
          <cell r="AL745">
            <v>0.99</v>
          </cell>
          <cell r="AM745">
            <v>0.99</v>
          </cell>
        </row>
        <row r="747">
          <cell r="T747">
            <v>1</v>
          </cell>
          <cell r="U747">
            <v>0.99</v>
          </cell>
          <cell r="V747">
            <v>0.99</v>
          </cell>
          <cell r="W747">
            <v>0.99</v>
          </cell>
          <cell r="X747">
            <v>0.99</v>
          </cell>
          <cell r="Y747">
            <v>0.99</v>
          </cell>
          <cell r="Z747">
            <v>0.99</v>
          </cell>
          <cell r="AA747">
            <v>0.99</v>
          </cell>
          <cell r="AB747">
            <v>0.99</v>
          </cell>
          <cell r="AC747">
            <v>0.99</v>
          </cell>
          <cell r="AD747">
            <v>0.99</v>
          </cell>
          <cell r="AE747">
            <v>0.99</v>
          </cell>
          <cell r="AF747">
            <v>0.99</v>
          </cell>
          <cell r="AG747">
            <v>0.99</v>
          </cell>
          <cell r="AH747">
            <v>0.99</v>
          </cell>
          <cell r="AI747">
            <v>0.99</v>
          </cell>
          <cell r="AJ747">
            <v>0.99</v>
          </cell>
          <cell r="AK747">
            <v>0.99</v>
          </cell>
          <cell r="AL747">
            <v>0.99</v>
          </cell>
          <cell r="AM747">
            <v>0.99</v>
          </cell>
        </row>
        <row r="749">
          <cell r="T749">
            <v>1</v>
          </cell>
          <cell r="U749">
            <v>0.99</v>
          </cell>
          <cell r="V749">
            <v>0.99</v>
          </cell>
          <cell r="W749">
            <v>0.99</v>
          </cell>
          <cell r="X749">
            <v>0.99</v>
          </cell>
          <cell r="Y749">
            <v>0.99</v>
          </cell>
          <cell r="Z749">
            <v>0.99</v>
          </cell>
          <cell r="AA749">
            <v>0.99</v>
          </cell>
          <cell r="AB749">
            <v>0.99</v>
          </cell>
          <cell r="AC749">
            <v>0.99</v>
          </cell>
          <cell r="AD749">
            <v>0.99</v>
          </cell>
          <cell r="AE749">
            <v>0.99</v>
          </cell>
          <cell r="AF749">
            <v>0.99</v>
          </cell>
          <cell r="AG749">
            <v>0.99</v>
          </cell>
          <cell r="AH749">
            <v>0.99</v>
          </cell>
          <cell r="AI749">
            <v>0.99</v>
          </cell>
          <cell r="AJ749">
            <v>0.99</v>
          </cell>
          <cell r="AK749">
            <v>0.99</v>
          </cell>
          <cell r="AL749">
            <v>0.99</v>
          </cell>
          <cell r="AM749">
            <v>0.99</v>
          </cell>
        </row>
        <row r="756">
          <cell r="H756">
            <v>0.02</v>
          </cell>
        </row>
        <row r="758">
          <cell r="H758">
            <v>0.02</v>
          </cell>
        </row>
        <row r="760">
          <cell r="H760">
            <v>0</v>
          </cell>
        </row>
        <row r="762">
          <cell r="H762">
            <v>0</v>
          </cell>
        </row>
        <row r="766">
          <cell r="S766">
            <v>420000</v>
          </cell>
          <cell r="T766">
            <v>420000</v>
          </cell>
          <cell r="U766">
            <v>420000</v>
          </cell>
          <cell r="V766">
            <v>420000</v>
          </cell>
          <cell r="W766">
            <v>420000</v>
          </cell>
          <cell r="X766">
            <v>420000</v>
          </cell>
          <cell r="Y766">
            <v>420000</v>
          </cell>
          <cell r="Z766">
            <v>420000</v>
          </cell>
          <cell r="AA766">
            <v>420000</v>
          </cell>
          <cell r="AB766">
            <v>420000</v>
          </cell>
          <cell r="AC766">
            <v>420000</v>
          </cell>
          <cell r="AD766">
            <v>420000</v>
          </cell>
          <cell r="AE766">
            <v>420000</v>
          </cell>
          <cell r="AF766">
            <v>420000</v>
          </cell>
          <cell r="AG766">
            <v>420000</v>
          </cell>
          <cell r="AH766">
            <v>420000</v>
          </cell>
          <cell r="AI766">
            <v>420000</v>
          </cell>
          <cell r="AJ766">
            <v>420000</v>
          </cell>
          <cell r="AK766">
            <v>420000</v>
          </cell>
          <cell r="AL766">
            <v>420000</v>
          </cell>
          <cell r="AM766">
            <v>420000</v>
          </cell>
        </row>
        <row r="767">
          <cell r="G767" t="str">
            <v>yyCA_LeaseFee_SSP</v>
          </cell>
          <cell r="S767">
            <v>11250</v>
          </cell>
          <cell r="T767">
            <v>71491.244239631327</v>
          </cell>
          <cell r="U767">
            <v>72206.156682027635</v>
          </cell>
          <cell r="V767">
            <v>72928.218248847916</v>
          </cell>
          <cell r="W767">
            <v>73657.50043133639</v>
          </cell>
          <cell r="X767">
            <v>74394.075435649749</v>
          </cell>
          <cell r="Y767">
            <v>75138.016190006252</v>
          </cell>
          <cell r="Z767">
            <v>75889.396351906311</v>
          </cell>
          <cell r="AA767">
            <v>76648.290315425373</v>
          </cell>
          <cell r="AB767">
            <v>77414.773218579634</v>
          </cell>
          <cell r="AC767">
            <v>78188.92095076543</v>
          </cell>
          <cell r="AD767">
            <v>78970.810160273089</v>
          </cell>
          <cell r="AE767">
            <v>79760.518261875826</v>
          </cell>
          <cell r="AF767">
            <v>80558.123444494588</v>
          </cell>
          <cell r="AG767">
            <v>81363.704678939539</v>
          </cell>
          <cell r="AH767">
            <v>82177.34172572894</v>
          </cell>
          <cell r="AI767">
            <v>82999.115142986237</v>
          </cell>
          <cell r="AJ767">
            <v>83829.106294416095</v>
          </cell>
          <cell r="AK767">
            <v>84667.397357360256</v>
          </cell>
          <cell r="AL767">
            <v>85514.071330933861</v>
          </cell>
          <cell r="AM767">
            <v>86369.212044243206</v>
          </cell>
        </row>
        <row r="769">
          <cell r="L769">
            <v>0.35</v>
          </cell>
          <cell r="M769">
            <v>0.41499999999999998</v>
          </cell>
          <cell r="N769">
            <v>0.4</v>
          </cell>
          <cell r="O769">
            <v>0.435</v>
          </cell>
          <cell r="P769">
            <v>0.45500000000000002</v>
          </cell>
          <cell r="Q769">
            <v>0.51500000000000001</v>
          </cell>
          <cell r="R769">
            <v>0.5</v>
          </cell>
          <cell r="S769">
            <v>0.46</v>
          </cell>
        </row>
      </sheetData>
      <sheetData sheetId="8" refreshError="1">
        <row r="159">
          <cell r="U159">
            <v>0</v>
          </cell>
          <cell r="V159">
            <v>8483600</v>
          </cell>
          <cell r="W159">
            <v>8483600</v>
          </cell>
          <cell r="X159">
            <v>4241800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0">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row>
        <row r="162">
          <cell r="U162">
            <v>5080000</v>
          </cell>
          <cell r="V162">
            <v>9804400</v>
          </cell>
          <cell r="W162">
            <v>9804400</v>
          </cell>
          <cell r="X162">
            <v>12187159.982910188</v>
          </cell>
          <cell r="Y162">
            <v>2468625.5196779855</v>
          </cell>
          <cell r="Z162">
            <v>2559646.3286966551</v>
          </cell>
          <cell r="AA162">
            <v>2656208.2655364755</v>
          </cell>
          <cell r="AB162">
            <v>2758729.7066661948</v>
          </cell>
          <cell r="AC162">
            <v>2867664.502499124</v>
          </cell>
          <cell r="AD162">
            <v>2983505.2108338629</v>
          </cell>
          <cell r="AE162">
            <v>3106786.6379828998</v>
          </cell>
          <cell r="AF162">
            <v>3238089.7175776511</v>
          </cell>
          <cell r="AG162">
            <v>3378045.7599933869</v>
          </cell>
          <cell r="AH162">
            <v>3527341.1085961373</v>
          </cell>
          <cell r="AI162">
            <v>3686722.2425858011</v>
          </cell>
          <cell r="AJ162">
            <v>3857001.3701465679</v>
          </cell>
          <cell r="AK162">
            <v>4039062.5599341933</v>
          </cell>
          <cell r="AL162">
            <v>4233868.4636879684</v>
          </cell>
          <cell r="AM162">
            <v>4442467.687977423</v>
          </cell>
        </row>
        <row r="167">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row>
        <row r="168">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row>
        <row r="170">
          <cell r="U170">
            <v>0</v>
          </cell>
          <cell r="V170">
            <v>112732.40205461858</v>
          </cell>
          <cell r="W170">
            <v>113859.72607516368</v>
          </cell>
          <cell r="X170">
            <v>130184.54246328199</v>
          </cell>
          <cell r="Y170">
            <v>131486.38788791787</v>
          </cell>
          <cell r="Z170">
            <v>132801.2517667971</v>
          </cell>
          <cell r="AA170">
            <v>134129.26428446366</v>
          </cell>
          <cell r="AB170">
            <v>135470.55692730943</v>
          </cell>
          <cell r="AC170">
            <v>136825.26249658238</v>
          </cell>
          <cell r="AD170">
            <v>138193.51512154826</v>
          </cell>
          <cell r="AE170">
            <v>139575.45027276303</v>
          </cell>
          <cell r="AF170">
            <v>140971.20477549185</v>
          </cell>
          <cell r="AG170">
            <v>142380.91682324561</v>
          </cell>
          <cell r="AH170">
            <v>143804.72599147682</v>
          </cell>
          <cell r="AI170">
            <v>145242.77325139457</v>
          </cell>
          <cell r="AJ170">
            <v>146695.2009839052</v>
          </cell>
          <cell r="AK170">
            <v>148162.15299374593</v>
          </cell>
          <cell r="AL170">
            <v>149643.77452368627</v>
          </cell>
          <cell r="AM170">
            <v>151140.21226891605</v>
          </cell>
        </row>
        <row r="171">
          <cell r="Z171">
            <v>1145122</v>
          </cell>
          <cell r="AE171">
            <v>1145122</v>
          </cell>
          <cell r="AJ171">
            <v>1145122</v>
          </cell>
        </row>
        <row r="175">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row>
        <row r="176">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row>
        <row r="178">
          <cell r="U178">
            <v>0</v>
          </cell>
          <cell r="V178">
            <v>0</v>
          </cell>
          <cell r="W178">
            <v>0</v>
          </cell>
          <cell r="X178">
            <v>0</v>
          </cell>
          <cell r="Y178">
            <v>0</v>
          </cell>
          <cell r="Z178">
            <v>84360.180951261398</v>
          </cell>
          <cell r="AA178">
            <v>85852.520718452259</v>
          </cell>
          <cell r="AB178">
            <v>87327.34698543213</v>
          </cell>
          <cell r="AC178">
            <v>88786.106462095209</v>
          </cell>
          <cell r="AD178">
            <v>90230.179233181567</v>
          </cell>
          <cell r="AE178">
            <v>91660.882146657619</v>
          </cell>
          <cell r="AF178">
            <v>93079.472033207931</v>
          </cell>
          <cell r="AG178">
            <v>94487.148765373568</v>
          </cell>
          <cell r="AH178">
            <v>95885.058164268179</v>
          </cell>
          <cell r="AI178">
            <v>97274.294761584184</v>
          </cell>
          <cell r="AJ178">
            <v>98655.904424101012</v>
          </cell>
          <cell r="AK178">
            <v>100030.88684748826</v>
          </cell>
          <cell r="AL178">
            <v>101400.19792615705</v>
          </cell>
          <cell r="AM178">
            <v>102764.75200509628</v>
          </cell>
        </row>
        <row r="179">
          <cell r="Z179">
            <v>149292.0786496519</v>
          </cell>
          <cell r="AE179">
            <v>149292.0786496519</v>
          </cell>
          <cell r="AJ179">
            <v>149292.0786496519</v>
          </cell>
        </row>
        <row r="183">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row>
        <row r="184">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row>
        <row r="186">
          <cell r="U186">
            <v>0</v>
          </cell>
          <cell r="V186">
            <v>121653.50931192169</v>
          </cell>
          <cell r="W186">
            <v>124086.57949816025</v>
          </cell>
          <cell r="X186">
            <v>129417.93961901867</v>
          </cell>
          <cell r="Y186">
            <v>132599.05654493516</v>
          </cell>
          <cell r="Z186">
            <v>135806.23558139004</v>
          </cell>
          <cell r="AA186">
            <v>139041.79675877243</v>
          </cell>
          <cell r="AB186">
            <v>142308.01577645054</v>
          </cell>
          <cell r="AC186">
            <v>145607.12764479307</v>
          </cell>
          <cell r="AD186">
            <v>148941.33017354176</v>
          </cell>
          <cell r="AE186">
            <v>152312.78731475613</v>
          </cell>
          <cell r="AF186">
            <v>155723.63236820715</v>
          </cell>
          <cell r="AG186">
            <v>159175.97105661622</v>
          </cell>
          <cell r="AH186">
            <v>162671.88447799545</v>
          </cell>
          <cell r="AI186">
            <v>166213.43194165133</v>
          </cell>
          <cell r="AJ186">
            <v>169802.65369447379</v>
          </cell>
          <cell r="AK186">
            <v>173441.57354353814</v>
          </cell>
          <cell r="AL186">
            <v>177132.20138088026</v>
          </cell>
          <cell r="AM186">
            <v>180876.53561600012</v>
          </cell>
        </row>
        <row r="187">
          <cell r="Z187">
            <v>721512</v>
          </cell>
          <cell r="AE187">
            <v>721512</v>
          </cell>
          <cell r="AJ187">
            <v>721512</v>
          </cell>
        </row>
        <row r="191">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row>
        <row r="192">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row>
        <row r="194">
          <cell r="U194">
            <v>0</v>
          </cell>
          <cell r="V194">
            <v>118118.83716202532</v>
          </cell>
          <cell r="W194">
            <v>120481.21390526621</v>
          </cell>
          <cell r="X194">
            <v>130289.25263003779</v>
          </cell>
          <cell r="Y194">
            <v>132821.0535381712</v>
          </cell>
          <cell r="Z194">
            <v>135402.75062302549</v>
          </cell>
          <cell r="AA194">
            <v>138035.3344097129</v>
          </cell>
          <cell r="AB194">
            <v>140719.81515988059</v>
          </cell>
          <cell r="AC194">
            <v>143457.22326566844</v>
          </cell>
          <cell r="AD194">
            <v>146248.60965159975</v>
          </cell>
          <cell r="AE194">
            <v>149095.0461844551</v>
          </cell>
          <cell r="AF194">
            <v>151997.62609136826</v>
          </cell>
          <cell r="AG194">
            <v>154957.46438625015</v>
          </cell>
          <cell r="AH194">
            <v>157975.69830475835</v>
          </cell>
          <cell r="AI194">
            <v>161053.4877479471</v>
          </cell>
          <cell r="AJ194">
            <v>164192.01573476722</v>
          </cell>
          <cell r="AK194">
            <v>167392.48886364393</v>
          </cell>
          <cell r="AL194">
            <v>170656.13778324294</v>
          </cell>
          <cell r="AM194">
            <v>173984.21767265542</v>
          </cell>
        </row>
        <row r="195">
          <cell r="Z195">
            <v>263035</v>
          </cell>
          <cell r="AE195">
            <v>263035</v>
          </cell>
          <cell r="AJ195">
            <v>263035</v>
          </cell>
        </row>
        <row r="199">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row>
        <row r="200">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row>
        <row r="202">
          <cell r="U202">
            <v>0</v>
          </cell>
          <cell r="V202">
            <v>822451.78638707357</v>
          </cell>
          <cell r="W202">
            <v>846039.29521684872</v>
          </cell>
          <cell r="X202">
            <v>870323.56886390341</v>
          </cell>
          <cell r="Y202">
            <v>895325.40166827571</v>
          </cell>
          <cell r="Z202">
            <v>921066.21071414906</v>
          </cell>
          <cell r="AA202">
            <v>947568.05450137693</v>
          </cell>
          <cell r="AB202">
            <v>974853.65217686596</v>
          </cell>
          <cell r="AC202">
            <v>1002946.4033430204</v>
          </cell>
          <cell r="AD202">
            <v>1031870.4084601834</v>
          </cell>
          <cell r="AE202">
            <v>1061650.4898610285</v>
          </cell>
          <cell r="AF202">
            <v>1092312.2133953532</v>
          </cell>
          <cell r="AG202">
            <v>1123881.9107240976</v>
          </cell>
          <cell r="AH202">
            <v>1156386.7022819896</v>
          </cell>
          <cell r="AI202">
            <v>1189854.5209289682</v>
          </cell>
          <cell r="AJ202">
            <v>1224314.1363111485</v>
          </cell>
          <cell r="AK202">
            <v>1259795.179952329</v>
          </cell>
          <cell r="AL202">
            <v>1296328.1710982502</v>
          </cell>
          <cell r="AM202">
            <v>1333944.5433360406</v>
          </cell>
        </row>
        <row r="203">
          <cell r="Z203">
            <v>13723344</v>
          </cell>
          <cell r="AE203">
            <v>13723344</v>
          </cell>
          <cell r="AJ203">
            <v>13723344</v>
          </cell>
        </row>
        <row r="207">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08">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row>
        <row r="210">
          <cell r="U210">
            <v>0</v>
          </cell>
          <cell r="V210">
            <v>371650.14595915412</v>
          </cell>
          <cell r="W210">
            <v>471634.53300588141</v>
          </cell>
          <cell r="X210">
            <v>620752.70671664446</v>
          </cell>
          <cell r="Y210">
            <v>193754.74864169702</v>
          </cell>
          <cell r="Z210">
            <v>195692.29612811984</v>
          </cell>
          <cell r="AA210">
            <v>197649.21908939994</v>
          </cell>
          <cell r="AB210">
            <v>199625.71128029216</v>
          </cell>
          <cell r="AC210">
            <v>201621.96839309702</v>
          </cell>
          <cell r="AD210">
            <v>203638.18807702934</v>
          </cell>
          <cell r="AE210">
            <v>205674.56995779628</v>
          </cell>
          <cell r="AF210">
            <v>207731.31565737812</v>
          </cell>
          <cell r="AG210">
            <v>209808.6288139442</v>
          </cell>
          <cell r="AH210">
            <v>211906.71510208779</v>
          </cell>
          <cell r="AI210">
            <v>214025.78225310906</v>
          </cell>
          <cell r="AJ210">
            <v>216166.04007564261</v>
          </cell>
          <cell r="AK210">
            <v>218327.70047639767</v>
          </cell>
          <cell r="AL210">
            <v>220510.97748115921</v>
          </cell>
          <cell r="AM210">
            <v>222716.08725597872</v>
          </cell>
        </row>
        <row r="211">
          <cell r="Z211">
            <v>1349225</v>
          </cell>
          <cell r="AE211">
            <v>1349225</v>
          </cell>
          <cell r="AJ211">
            <v>1349225</v>
          </cell>
        </row>
        <row r="215">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row>
        <row r="216">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row>
        <row r="218">
          <cell r="U218">
            <v>0</v>
          </cell>
          <cell r="V218">
            <v>224465.59336958552</v>
          </cell>
          <cell r="W218">
            <v>231393.55184536276</v>
          </cell>
          <cell r="X218">
            <v>238859.12016010087</v>
          </cell>
          <cell r="Y218">
            <v>246914.50743761437</v>
          </cell>
          <cell r="Z218">
            <v>255617.12819549351</v>
          </cell>
          <cell r="AA218">
            <v>265030.12272929627</v>
          </cell>
          <cell r="AB218">
            <v>275222.92953364464</v>
          </cell>
          <cell r="AC218">
            <v>286271.91496370814</v>
          </cell>
          <cell r="AD218">
            <v>298261.06586158264</v>
          </cell>
          <cell r="AE218">
            <v>311282.75144322461</v>
          </cell>
          <cell r="AF218">
            <v>325438.56137300597</v>
          </cell>
          <cell r="AG218">
            <v>340840.22764361597</v>
          </cell>
          <cell r="AH218">
            <v>357610.63864261587</v>
          </cell>
          <cell r="AI218">
            <v>375884.95462386584</v>
          </cell>
          <cell r="AJ218">
            <v>395811.83472441538</v>
          </cell>
          <cell r="AK218">
            <v>417554.78668139077</v>
          </cell>
          <cell r="AL218">
            <v>441293.65151891543</v>
          </cell>
          <cell r="AM218">
            <v>467226.23670189275</v>
          </cell>
        </row>
        <row r="219">
          <cell r="Z219">
            <v>419366</v>
          </cell>
          <cell r="AE219">
            <v>419366</v>
          </cell>
          <cell r="AJ219">
            <v>419366</v>
          </cell>
        </row>
        <row r="223">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row>
        <row r="224">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row>
        <row r="226">
          <cell r="U226">
            <v>0</v>
          </cell>
          <cell r="V226">
            <v>506483.77131180809</v>
          </cell>
          <cell r="W226">
            <v>603154.43153729755</v>
          </cell>
          <cell r="X226">
            <v>719112.96286751132</v>
          </cell>
          <cell r="Y226">
            <v>25085.627959398858</v>
          </cell>
          <cell r="Z226">
            <v>25336.484238994617</v>
          </cell>
          <cell r="AA226">
            <v>25589.849081382246</v>
          </cell>
          <cell r="AB226">
            <v>25845.74757220006</v>
          </cell>
          <cell r="AC226">
            <v>26104.205047916781</v>
          </cell>
          <cell r="AD226">
            <v>26365.247098400712</v>
          </cell>
          <cell r="AE226">
            <v>26628.899569382691</v>
          </cell>
          <cell r="AF226">
            <v>26895.188565076776</v>
          </cell>
          <cell r="AG226">
            <v>27164.1404507269</v>
          </cell>
          <cell r="AH226">
            <v>27435.781855230791</v>
          </cell>
          <cell r="AI226">
            <v>27710.139673789632</v>
          </cell>
          <cell r="AJ226">
            <v>27987.241070525564</v>
          </cell>
          <cell r="AK226">
            <v>28267.113481227923</v>
          </cell>
          <cell r="AL226">
            <v>28549.784616044773</v>
          </cell>
          <cell r="AM226">
            <v>28835.28246220342</v>
          </cell>
        </row>
        <row r="227">
          <cell r="Z227">
            <v>558398</v>
          </cell>
          <cell r="AE227">
            <v>558398</v>
          </cell>
          <cell r="AJ227">
            <v>558398</v>
          </cell>
        </row>
        <row r="231">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row>
        <row r="232">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row>
        <row r="234">
          <cell r="U234">
            <v>0</v>
          </cell>
          <cell r="V234">
            <v>116400.42266011484</v>
          </cell>
          <cell r="W234">
            <v>126357.56635347324</v>
          </cell>
          <cell r="X234">
            <v>137293.59543044146</v>
          </cell>
          <cell r="Y234">
            <v>45273.620092827521</v>
          </cell>
          <cell r="Z234">
            <v>45986.437818872335</v>
          </cell>
          <cell r="AA234">
            <v>46711.585352679853</v>
          </cell>
          <cell r="AB234">
            <v>47449.290024937953</v>
          </cell>
          <cell r="AC234">
            <v>48199.783520295554</v>
          </cell>
          <cell r="AD234">
            <v>48963.301962504716</v>
          </cell>
          <cell r="AE234">
            <v>49740.086001278738</v>
          </cell>
          <cell r="AF234">
            <v>50530.380900822813</v>
          </cell>
          <cell r="AG234">
            <v>51334.436630153119</v>
          </cell>
          <cell r="AH234">
            <v>52152.507955181842</v>
          </cell>
          <cell r="AI234">
            <v>52984.854532638914</v>
          </cell>
          <cell r="AJ234">
            <v>53831.7410058241</v>
          </cell>
          <cell r="AK234">
            <v>54693.437102301992</v>
          </cell>
          <cell r="AL234">
            <v>55570.217733470869</v>
          </cell>
          <cell r="AM234">
            <v>56462.36309615495</v>
          </cell>
        </row>
        <row r="235">
          <cell r="Z235">
            <v>9167962</v>
          </cell>
          <cell r="AE235">
            <v>9167962</v>
          </cell>
          <cell r="AJ235">
            <v>9167962</v>
          </cell>
        </row>
        <row r="239">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row>
        <row r="240">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row>
        <row r="242">
          <cell r="U242">
            <v>0</v>
          </cell>
          <cell r="V242">
            <v>381157.74570714193</v>
          </cell>
          <cell r="W242">
            <v>400097.52456267539</v>
          </cell>
          <cell r="X242">
            <v>420213.1838982706</v>
          </cell>
          <cell r="Y242">
            <v>366396.59285402414</v>
          </cell>
          <cell r="Z242">
            <v>380116.18661845737</v>
          </cell>
          <cell r="AA242">
            <v>394371.44155974151</v>
          </cell>
          <cell r="AB242">
            <v>409183.57770174224</v>
          </cell>
          <cell r="AC242">
            <v>424574.66030107584</v>
          </cell>
          <cell r="AD242">
            <v>440567.63359069452</v>
          </cell>
          <cell r="AE242">
            <v>457186.3558718948</v>
          </cell>
          <cell r="AF242">
            <v>474455.63600877585</v>
          </cell>
          <cell r="AG242">
            <v>492401.27138109045</v>
          </cell>
          <cell r="AH242">
            <v>511050.08735399839</v>
          </cell>
          <cell r="AI242">
            <v>530429.97832508944</v>
          </cell>
          <cell r="AJ242">
            <v>550569.95041205105</v>
          </cell>
          <cell r="AK242">
            <v>571500.16584633978</v>
          </cell>
          <cell r="AL242">
            <v>593251.98914116493</v>
          </cell>
          <cell r="AM242">
            <v>615858.03510476218</v>
          </cell>
        </row>
        <row r="243">
          <cell r="Z243">
            <v>688576</v>
          </cell>
          <cell r="AE243">
            <v>688576</v>
          </cell>
          <cell r="AJ243">
            <v>688576</v>
          </cell>
        </row>
        <row r="247">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row>
        <row r="248">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row>
        <row r="250">
          <cell r="U250">
            <v>0</v>
          </cell>
          <cell r="V250">
            <v>115046.760610161</v>
          </cell>
          <cell r="W250">
            <v>170835.75787382523</v>
          </cell>
          <cell r="X250">
            <v>254501.90993890876</v>
          </cell>
          <cell r="Y250">
            <v>379983.62076781428</v>
          </cell>
          <cell r="Z250">
            <v>26263.486129449015</v>
          </cell>
          <cell r="AA250">
            <v>26751.923077592852</v>
          </cell>
          <cell r="AB250">
            <v>27249.760436956025</v>
          </cell>
          <cell r="AC250">
            <v>27757.182532484549</v>
          </cell>
          <cell r="AD250">
            <v>28274.377338791852</v>
          </cell>
          <cell r="AE250">
            <v>28801.536552780526</v>
          </cell>
          <cell r="AF250">
            <v>29338.855667723717</v>
          </cell>
          <cell r="AG250">
            <v>29886.534048801357</v>
          </cell>
          <cell r="AH250">
            <v>30444.775010179739</v>
          </cell>
          <cell r="AI250">
            <v>31013.785893589793</v>
          </cell>
          <cell r="AJ250">
            <v>31593.778148499841</v>
          </cell>
          <cell r="AK250">
            <v>32184.967413877592</v>
          </cell>
          <cell r="AL250">
            <v>32787.573601588432</v>
          </cell>
          <cell r="AM250">
            <v>33401.820981446588</v>
          </cell>
        </row>
        <row r="251">
          <cell r="Z251">
            <v>82516</v>
          </cell>
          <cell r="AE251">
            <v>82516</v>
          </cell>
          <cell r="AJ251">
            <v>82516</v>
          </cell>
        </row>
        <row r="255">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row>
        <row r="256">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row>
        <row r="258">
          <cell r="U258">
            <v>0</v>
          </cell>
          <cell r="V258">
            <v>406526.41325719247</v>
          </cell>
          <cell r="W258">
            <v>455339.77298088156</v>
          </cell>
          <cell r="X258">
            <v>512387.12692847388</v>
          </cell>
          <cell r="Y258">
            <v>328750.01756388153</v>
          </cell>
          <cell r="Z258">
            <v>344667.38765384222</v>
          </cell>
          <cell r="AA258">
            <v>361375.42494042055</v>
          </cell>
          <cell r="AB258">
            <v>378913.61077036447</v>
          </cell>
          <cell r="AC258">
            <v>397323.40003763197</v>
          </cell>
          <cell r="AD258">
            <v>416648.31985555869</v>
          </cell>
          <cell r="AE258">
            <v>436934.07316253555</v>
          </cell>
          <cell r="AF258">
            <v>458228.6475080048</v>
          </cell>
          <cell r="AG258">
            <v>480582.42927762045</v>
          </cell>
          <cell r="AH258">
            <v>504048.32362965978</v>
          </cell>
          <cell r="AI258">
            <v>528681.88042818243</v>
          </cell>
          <cell r="AJ258">
            <v>554541.4264728002</v>
          </cell>
          <cell r="AK258">
            <v>581688.20433988515</v>
          </cell>
          <cell r="AL258">
            <v>610186.51816575346</v>
          </cell>
          <cell r="AM258">
            <v>640103.886719011</v>
          </cell>
        </row>
        <row r="259">
          <cell r="Z259">
            <v>174790</v>
          </cell>
          <cell r="AE259">
            <v>174790</v>
          </cell>
          <cell r="AJ259">
            <v>174790</v>
          </cell>
        </row>
        <row r="263">
          <cell r="U263">
            <v>0</v>
          </cell>
          <cell r="V263">
            <v>0</v>
          </cell>
          <cell r="W263">
            <v>9923970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row>
        <row r="264">
          <cell r="U264">
            <v>0</v>
          </cell>
          <cell r="V264">
            <v>0</v>
          </cell>
          <cell r="W264">
            <v>4253130.0000000009</v>
          </cell>
          <cell r="X264">
            <v>0</v>
          </cell>
          <cell r="Y264">
            <v>0</v>
          </cell>
          <cell r="Z264">
            <v>0</v>
          </cell>
          <cell r="AA264">
            <v>0</v>
          </cell>
          <cell r="AB264">
            <v>0</v>
          </cell>
          <cell r="AC264">
            <v>0</v>
          </cell>
          <cell r="AD264">
            <v>0</v>
          </cell>
          <cell r="AE264">
            <v>0</v>
          </cell>
          <cell r="AF264">
            <v>0</v>
          </cell>
          <cell r="AG264">
            <v>4253130.0000000009</v>
          </cell>
          <cell r="AH264">
            <v>0</v>
          </cell>
          <cell r="AI264">
            <v>0</v>
          </cell>
          <cell r="AJ264">
            <v>0</v>
          </cell>
          <cell r="AK264">
            <v>0</v>
          </cell>
          <cell r="AL264">
            <v>0</v>
          </cell>
          <cell r="AM264">
            <v>0</v>
          </cell>
        </row>
        <row r="266">
          <cell r="U266">
            <v>0</v>
          </cell>
          <cell r="V266">
            <v>0</v>
          </cell>
          <cell r="W266">
            <v>1518975</v>
          </cell>
          <cell r="X266">
            <v>1518975</v>
          </cell>
          <cell r="Y266">
            <v>1518975</v>
          </cell>
          <cell r="Z266">
            <v>1518975</v>
          </cell>
          <cell r="AA266">
            <v>243184.22931397121</v>
          </cell>
          <cell r="AB266">
            <v>260035.6135060573</v>
          </cell>
          <cell r="AC266">
            <v>278133.58316446393</v>
          </cell>
          <cell r="AD266">
            <v>297576.57835235394</v>
          </cell>
          <cell r="AE266">
            <v>318471.31097715959</v>
          </cell>
          <cell r="AF266">
            <v>340933.49765470612</v>
          </cell>
          <cell r="AG266">
            <v>365088.66020071745</v>
          </cell>
          <cell r="AH266">
            <v>391073.00017274445</v>
          </cell>
          <cell r="AI266">
            <v>419034.35450771166</v>
          </cell>
          <cell r="AJ266">
            <v>449133.23998315469</v>
          </cell>
          <cell r="AK266">
            <v>481543.99498000776</v>
          </cell>
          <cell r="AL266">
            <v>516456.02784857259</v>
          </cell>
          <cell r="AM266">
            <v>554075.18208346644</v>
          </cell>
        </row>
        <row r="267">
          <cell r="Z267">
            <v>77300</v>
          </cell>
          <cell r="AE267">
            <v>77300</v>
          </cell>
          <cell r="AJ267">
            <v>77300</v>
          </cell>
        </row>
        <row r="271">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row>
        <row r="272">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row>
        <row r="274">
          <cell r="U274">
            <v>0</v>
          </cell>
          <cell r="V274">
            <v>124843.64190292316</v>
          </cell>
          <cell r="W274">
            <v>183332.44272511409</v>
          </cell>
          <cell r="X274">
            <v>271026.31375710701</v>
          </cell>
          <cell r="Y274">
            <v>402527.3968017911</v>
          </cell>
          <cell r="Z274">
            <v>126629.76627781778</v>
          </cell>
          <cell r="AA274">
            <v>138541.01946353199</v>
          </cell>
          <cell r="AB274">
            <v>151635.88073339601</v>
          </cell>
          <cell r="AC274">
            <v>166032.63572347973</v>
          </cell>
          <cell r="AD274">
            <v>181861.39788174233</v>
          </cell>
          <cell r="AE274">
            <v>199265.29124168801</v>
          </cell>
          <cell r="AF274">
            <v>218401.7514733462</v>
          </cell>
          <cell r="AG274">
            <v>239443.9570392468</v>
          </cell>
          <cell r="AH274">
            <v>262582.40346592077</v>
          </cell>
          <cell r="AI274">
            <v>288026.63504249178</v>
          </cell>
          <cell r="AJ274">
            <v>316007.14968901809</v>
          </cell>
          <cell r="AK274">
            <v>346777.49431162066</v>
          </cell>
          <cell r="AL274">
            <v>380616.56969302043</v>
          </cell>
          <cell r="AM274">
            <v>417831.16587206186</v>
          </cell>
        </row>
        <row r="275">
          <cell r="Z275">
            <v>79072</v>
          </cell>
          <cell r="AE275">
            <v>79072</v>
          </cell>
          <cell r="AJ275">
            <v>79072</v>
          </cell>
        </row>
        <row r="279">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row>
        <row r="280">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row>
        <row r="282">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row>
        <row r="283">
          <cell r="Z283">
            <v>0</v>
          </cell>
          <cell r="AD283">
            <v>2645887</v>
          </cell>
          <cell r="AE283">
            <v>0</v>
          </cell>
          <cell r="AJ283">
            <v>0</v>
          </cell>
        </row>
      </sheetData>
      <sheetData sheetId="9" refreshError="1"/>
      <sheetData sheetId="10" refreshError="1"/>
      <sheetData sheetId="11" refreshError="1"/>
      <sheetData sheetId="12" refreshError="1">
        <row r="21">
          <cell r="I21">
            <v>617029.30886812613</v>
          </cell>
          <cell r="J21">
            <v>888360.40503971477</v>
          </cell>
          <cell r="K21">
            <v>3724563.034960418</v>
          </cell>
          <cell r="L21">
            <v>7925011.4819545019</v>
          </cell>
          <cell r="M21">
            <v>8237040.78920497</v>
          </cell>
          <cell r="N21">
            <v>39025732.86838679</v>
          </cell>
          <cell r="O21">
            <v>29753049.817319702</v>
          </cell>
          <cell r="P21">
            <v>49885887.695190795</v>
          </cell>
          <cell r="Q21">
            <v>116559016.54471162</v>
          </cell>
          <cell r="R21">
            <v>66555344.169949301</v>
          </cell>
          <cell r="S21">
            <v>0</v>
          </cell>
          <cell r="T21">
            <v>43646434.53361664</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row>
        <row r="220">
          <cell r="I220">
            <v>0</v>
          </cell>
          <cell r="J220">
            <v>0</v>
          </cell>
          <cell r="K220">
            <v>0</v>
          </cell>
          <cell r="L220">
            <v>0</v>
          </cell>
          <cell r="M220">
            <v>0</v>
          </cell>
          <cell r="N220">
            <v>0</v>
          </cell>
          <cell r="O220">
            <v>0</v>
          </cell>
          <cell r="P220">
            <v>0</v>
          </cell>
          <cell r="Q220">
            <v>0</v>
          </cell>
          <cell r="R220">
            <v>0</v>
          </cell>
          <cell r="S220">
            <v>1000000</v>
          </cell>
          <cell r="T220">
            <v>1637655</v>
          </cell>
          <cell r="U220">
            <v>1525074.6066273537</v>
          </cell>
          <cell r="V220">
            <v>2704388.8780838549</v>
          </cell>
          <cell r="W220">
            <v>2627460.0984720094</v>
          </cell>
          <cell r="X220">
            <v>2522334.9293824313</v>
          </cell>
          <cell r="Y220">
            <v>2417529.4987305109</v>
          </cell>
          <cell r="Z220">
            <v>2312988.8217010121</v>
          </cell>
          <cell r="AA220">
            <v>2208671.7866835613</v>
          </cell>
          <cell r="AB220">
            <v>2104546.7807848337</v>
          </cell>
          <cell r="AC220">
            <v>3128271.9907653411</v>
          </cell>
          <cell r="AD220">
            <v>3511421.5031229844</v>
          </cell>
          <cell r="AE220">
            <v>3488248.2700765533</v>
          </cell>
          <cell r="AF220">
            <v>3301142.6370301228</v>
          </cell>
          <cell r="AG220">
            <v>3733675.1742711924</v>
          </cell>
          <cell r="AH220">
            <v>3525845.8565997621</v>
          </cell>
          <cell r="AI220">
            <v>3318016.5389283309</v>
          </cell>
          <cell r="AJ220">
            <v>3110187.2212569001</v>
          </cell>
          <cell r="AK220">
            <v>2181286.1582596023</v>
          </cell>
          <cell r="AL220">
            <v>2039703.6750982525</v>
          </cell>
          <cell r="AM220">
            <v>1898121.1919369032</v>
          </cell>
        </row>
        <row r="222">
          <cell r="I222">
            <v>76143.156613473067</v>
          </cell>
          <cell r="J222">
            <v>55853.028232983546</v>
          </cell>
          <cell r="K222">
            <v>155940.36153043341</v>
          </cell>
          <cell r="L222">
            <v>13134.12614472418</v>
          </cell>
          <cell r="M222">
            <v>3971556.2735299114</v>
          </cell>
          <cell r="N222">
            <v>12572487.351375673</v>
          </cell>
          <cell r="O222">
            <v>9616095.5917803608</v>
          </cell>
          <cell r="P222">
            <v>6924305.9550552489</v>
          </cell>
          <cell r="Q222">
            <v>24324635.87623769</v>
          </cell>
          <cell r="R222">
            <v>0</v>
          </cell>
          <cell r="S222">
            <v>45232037.59932185</v>
          </cell>
          <cell r="T222">
            <v>6321716.5824710121</v>
          </cell>
          <cell r="U222">
            <v>14991948.923999999</v>
          </cell>
          <cell r="V222">
            <v>32688000.288000003</v>
          </cell>
          <cell r="W222">
            <v>48384075.288000003</v>
          </cell>
          <cell r="X222">
            <v>10662975</v>
          </cell>
          <cell r="Y222">
            <v>7076841.179681981</v>
          </cell>
          <cell r="Z222">
            <v>35294449.021389484</v>
          </cell>
          <cell r="AA222">
            <v>5610707.5728421351</v>
          </cell>
          <cell r="AB222">
            <v>5835943.8710519578</v>
          </cell>
          <cell r="AC222">
            <v>6064822.8954417584</v>
          </cell>
          <cell r="AD222">
            <v>0</v>
          </cell>
          <cell r="AE222">
            <v>0</v>
          </cell>
          <cell r="AF222">
            <v>0</v>
          </cell>
          <cell r="AG222">
            <v>0</v>
          </cell>
          <cell r="AH222">
            <v>0</v>
          </cell>
          <cell r="AI222">
            <v>4946345.6978111351</v>
          </cell>
          <cell r="AJ222">
            <v>22482046.394531198</v>
          </cell>
          <cell r="AK222">
            <v>5344662.078196153</v>
          </cell>
          <cell r="AL222">
            <v>5224786.3085959293</v>
          </cell>
          <cell r="AM222">
            <v>5558795.9254003363</v>
          </cell>
        </row>
        <row r="224">
          <cell r="I224">
            <v>0</v>
          </cell>
          <cell r="J224">
            <v>0</v>
          </cell>
          <cell r="K224">
            <v>0</v>
          </cell>
          <cell r="L224">
            <v>0</v>
          </cell>
          <cell r="M224">
            <v>0</v>
          </cell>
          <cell r="N224">
            <v>0</v>
          </cell>
          <cell r="O224">
            <v>0</v>
          </cell>
          <cell r="P224">
            <v>0</v>
          </cell>
          <cell r="Q224">
            <v>0</v>
          </cell>
          <cell r="R224">
            <v>0</v>
          </cell>
          <cell r="T224">
            <v>2011854.8</v>
          </cell>
          <cell r="U224">
            <v>2019908.7411012421</v>
          </cell>
          <cell r="V224">
            <v>4116795.6215206152</v>
          </cell>
          <cell r="W224">
            <v>4157754.6025023609</v>
          </cell>
          <cell r="X224">
            <v>4154954.5196325257</v>
          </cell>
          <cell r="Y224">
            <v>4152454.1496307896</v>
          </cell>
          <cell r="Z224">
            <v>4150195.8542646961</v>
          </cell>
          <cell r="AA224">
            <v>4148137.1438273052</v>
          </cell>
          <cell r="AB224">
            <v>4146245.798039983</v>
          </cell>
          <cell r="AC224">
            <v>6322912.46470665</v>
          </cell>
          <cell r="AD224">
            <v>10107413.434067138</v>
          </cell>
          <cell r="AE224">
            <v>10429913.434067138</v>
          </cell>
          <cell r="AF224">
            <v>10429913.434067138</v>
          </cell>
          <cell r="AG224">
            <v>11614123.984067138</v>
          </cell>
          <cell r="AH224">
            <v>11614123.984067138</v>
          </cell>
          <cell r="AI224">
            <v>11614123.984067138</v>
          </cell>
          <cell r="AJ224">
            <v>11614123.984067138</v>
          </cell>
          <cell r="AK224">
            <v>8818448.9252297562</v>
          </cell>
          <cell r="AL224">
            <v>8818448.9252297562</v>
          </cell>
          <cell r="AM224">
            <v>8818448.9252297562</v>
          </cell>
        </row>
        <row r="226">
          <cell r="I226">
            <v>76143.156613473067</v>
          </cell>
          <cell r="J226">
            <v>55853.028232983546</v>
          </cell>
          <cell r="K226">
            <v>155940.36153043341</v>
          </cell>
          <cell r="L226">
            <v>13134.12614472418</v>
          </cell>
          <cell r="M226">
            <v>3971556.2735299114</v>
          </cell>
          <cell r="N226">
            <v>12572487.351375673</v>
          </cell>
          <cell r="O226">
            <v>9616095.5917803608</v>
          </cell>
          <cell r="P226">
            <v>6924305.9550552489</v>
          </cell>
          <cell r="Q226">
            <v>24324635.87623769</v>
          </cell>
          <cell r="R226">
            <v>0</v>
          </cell>
          <cell r="S226">
            <v>45232037.59932185</v>
          </cell>
          <cell r="T226">
            <v>4309861.7824710123</v>
          </cell>
          <cell r="U226">
            <v>12972040.182898756</v>
          </cell>
          <cell r="V226">
            <v>28571204.666479386</v>
          </cell>
          <cell r="W226">
            <v>44226320.685497642</v>
          </cell>
          <cell r="X226">
            <v>6508020.4803674743</v>
          </cell>
          <cell r="Y226">
            <v>2924387.0300511913</v>
          </cell>
          <cell r="Z226">
            <v>31144253.167124789</v>
          </cell>
          <cell r="AA226">
            <v>1462570.4290148299</v>
          </cell>
          <cell r="AB226">
            <v>1689698.0730119748</v>
          </cell>
          <cell r="AC226">
            <v>-258089.56926489156</v>
          </cell>
          <cell r="AD226">
            <v>-10107413.434067138</v>
          </cell>
          <cell r="AE226">
            <v>-10429913.434067138</v>
          </cell>
          <cell r="AF226">
            <v>-10429913.434067138</v>
          </cell>
          <cell r="AG226">
            <v>-11614123.984067138</v>
          </cell>
          <cell r="AH226">
            <v>-11614123.984067138</v>
          </cell>
          <cell r="AI226">
            <v>-6667778.2862560032</v>
          </cell>
          <cell r="AJ226">
            <v>10867922.41046406</v>
          </cell>
          <cell r="AK226">
            <v>-3473786.8470336031</v>
          </cell>
          <cell r="AL226">
            <v>-3593662.6166338269</v>
          </cell>
          <cell r="AM226">
            <v>-3259652.9998294199</v>
          </cell>
        </row>
        <row r="246">
          <cell r="I246">
            <v>0</v>
          </cell>
          <cell r="J246">
            <v>0</v>
          </cell>
          <cell r="K246">
            <v>0</v>
          </cell>
          <cell r="L246">
            <v>0</v>
          </cell>
          <cell r="M246">
            <v>0</v>
          </cell>
          <cell r="N246">
            <v>0</v>
          </cell>
          <cell r="O246">
            <v>0</v>
          </cell>
          <cell r="P246">
            <v>0</v>
          </cell>
          <cell r="Q246">
            <v>0</v>
          </cell>
          <cell r="R246">
            <v>0</v>
          </cell>
          <cell r="S246">
            <v>1000000</v>
          </cell>
          <cell r="T246">
            <v>3649509.8</v>
          </cell>
          <cell r="U246">
            <v>3544983.3477285961</v>
          </cell>
          <cell r="V246">
            <v>6821184.4996044701</v>
          </cell>
          <cell r="W246">
            <v>6785214.7009743704</v>
          </cell>
          <cell r="X246">
            <v>6677289.4490149571</v>
          </cell>
          <cell r="Y246">
            <v>6569983.648361301</v>
          </cell>
          <cell r="Z246">
            <v>6463184.6759657077</v>
          </cell>
          <cell r="AA246">
            <v>6356808.9305108665</v>
          </cell>
          <cell r="AB246">
            <v>6250792.5788248163</v>
          </cell>
          <cell r="AC246">
            <v>9451184.4554719906</v>
          </cell>
          <cell r="AD246">
            <v>13618834.937190123</v>
          </cell>
          <cell r="AE246">
            <v>13918161.704143692</v>
          </cell>
          <cell r="AF246">
            <v>13731056.07109726</v>
          </cell>
          <cell r="AG246">
            <v>15347799.158338331</v>
          </cell>
          <cell r="AH246">
            <v>15139969.840666901</v>
          </cell>
          <cell r="AI246">
            <v>14932140.522995468</v>
          </cell>
          <cell r="AJ246">
            <v>14724311.205324039</v>
          </cell>
          <cell r="AK246">
            <v>10999735.083489358</v>
          </cell>
          <cell r="AL246">
            <v>10858152.60032801</v>
          </cell>
          <cell r="AM246">
            <v>10716570.117166659</v>
          </cell>
        </row>
        <row r="248">
          <cell r="T248">
            <v>2.6210241168506792</v>
          </cell>
          <cell r="U248">
            <v>2.679088866442592</v>
          </cell>
          <cell r="V248">
            <v>2.8086143434187978</v>
          </cell>
          <cell r="W248">
            <v>3.1411525167485754</v>
          </cell>
          <cell r="X248">
            <v>4.0830618561572409</v>
          </cell>
          <cell r="Y248">
            <v>3.5708394637080554</v>
          </cell>
          <cell r="Z248">
            <v>3.9197400918535457</v>
          </cell>
          <cell r="AA248">
            <v>4.3580524652968675</v>
          </cell>
          <cell r="AB248">
            <v>4.9832763435321157</v>
          </cell>
          <cell r="AC248">
            <v>3.4250265075053572</v>
          </cell>
          <cell r="AD248">
            <v>2.465006997332555</v>
          </cell>
          <cell r="AE248">
            <v>2.4866295427027998</v>
          </cell>
          <cell r="AF248">
            <v>2.603489814970831</v>
          </cell>
          <cell r="AG248">
            <v>2.4008409554034578</v>
          </cell>
          <cell r="AH248">
            <v>2.4955561760482903</v>
          </cell>
          <cell r="AI248">
            <v>2.5882520708716208</v>
          </cell>
          <cell r="AJ248">
            <v>2.683440507166317</v>
          </cell>
          <cell r="AK248">
            <v>3.6702644885556706</v>
          </cell>
          <cell r="AL248">
            <v>3.7968225459056963</v>
          </cell>
          <cell r="AM248">
            <v>3.9132133556378328</v>
          </cell>
        </row>
      </sheetData>
      <sheetData sheetId="13" refreshError="1">
        <row r="22">
          <cell r="AQ22">
            <v>0</v>
          </cell>
        </row>
        <row r="24">
          <cell r="AQ24">
            <v>0</v>
          </cell>
        </row>
        <row r="26">
          <cell r="AQ26">
            <v>0</v>
          </cell>
        </row>
      </sheetData>
      <sheetData sheetId="14" refreshError="1">
        <row r="541">
          <cell r="Q541">
            <v>1424937.4817945957</v>
          </cell>
          <cell r="R541">
            <v>2040353.4626401407</v>
          </cell>
          <cell r="S541">
            <v>826251.0273581259</v>
          </cell>
          <cell r="T541">
            <v>2112620.6842331886</v>
          </cell>
          <cell r="U541">
            <v>14494834.049619235</v>
          </cell>
          <cell r="V541">
            <v>20731805.45439738</v>
          </cell>
          <cell r="W541">
            <v>21149416.584891491</v>
          </cell>
          <cell r="X541">
            <v>22766260.920035407</v>
          </cell>
          <cell r="Y541">
            <v>27436651.27334778</v>
          </cell>
          <cell r="Z541">
            <v>29574145.043578088</v>
          </cell>
          <cell r="AA541">
            <v>32192675.503428318</v>
          </cell>
          <cell r="AB541">
            <v>35899318.809982248</v>
          </cell>
          <cell r="AC541">
            <v>37275450.676813506</v>
          </cell>
          <cell r="AD541">
            <v>38631612.104291648</v>
          </cell>
          <cell r="AE541">
            <v>39833442.613923557</v>
          </cell>
          <cell r="AF541">
            <v>41143094.450673468</v>
          </cell>
          <cell r="AG541">
            <v>42420057.382942915</v>
          </cell>
          <cell r="AH541">
            <v>43541268.955592945</v>
          </cell>
          <cell r="AI541">
            <v>44601674.520472787</v>
          </cell>
          <cell r="AJ541">
            <v>45669542.165766329</v>
          </cell>
          <cell r="AK541">
            <v>46743782.252222024</v>
          </cell>
          <cell r="AL541">
            <v>47823042.475860663</v>
          </cell>
          <cell r="AM541">
            <v>48766177.102612875</v>
          </cell>
        </row>
      </sheetData>
      <sheetData sheetId="15" refreshError="1">
        <row r="449">
          <cell r="Q449">
            <v>1848803.6033140123</v>
          </cell>
          <cell r="R449">
            <v>-331853.1027581651</v>
          </cell>
          <cell r="S449">
            <v>-3724137.8338997774</v>
          </cell>
          <cell r="T449">
            <v>9565453.2004828975</v>
          </cell>
          <cell r="U449">
            <v>9497325.4186240695</v>
          </cell>
          <cell r="V449">
            <v>19158076.624695089</v>
          </cell>
          <cell r="W449">
            <v>21313394.234645076</v>
          </cell>
          <cell r="X449">
            <v>27263785.851794168</v>
          </cell>
          <cell r="Y449">
            <v>23460356.887485161</v>
          </cell>
          <cell r="Z449">
            <v>25334004.095436253</v>
          </cell>
          <cell r="AA449">
            <v>27703306.831034027</v>
          </cell>
          <cell r="AB449">
            <v>31149426.786383815</v>
          </cell>
          <cell r="AC449">
            <v>32370557.287314154</v>
          </cell>
          <cell r="AD449">
            <v>33570523.41569072</v>
          </cell>
          <cell r="AE449">
            <v>34609312.073638447</v>
          </cell>
          <cell r="AF449">
            <v>35748664.629895113</v>
          </cell>
          <cell r="AG449">
            <v>36847624.794645384</v>
          </cell>
          <cell r="AH449">
            <v>37782645.241061136</v>
          </cell>
          <cell r="AI449">
            <v>38648143.631189071</v>
          </cell>
          <cell r="AJ449">
            <v>39511813.12848942</v>
          </cell>
          <cell r="AK449">
            <v>40371937.060450934</v>
          </cell>
          <cell r="AL449">
            <v>41226478.599809952</v>
          </cell>
          <cell r="AM449">
            <v>41936225.309125863</v>
          </cell>
        </row>
      </sheetData>
      <sheetData sheetId="16" refreshError="1"/>
      <sheetData sheetId="17" refreshError="1"/>
      <sheetData sheetId="18" refreshError="1"/>
      <sheetData sheetId="19" refreshError="1">
        <row r="17">
          <cell r="S17">
            <v>-25058139</v>
          </cell>
          <cell r="T17">
            <v>-27816802</v>
          </cell>
        </row>
        <row r="24">
          <cell r="S24">
            <v>-244950481</v>
          </cell>
          <cell r="T24">
            <v>-244950481</v>
          </cell>
        </row>
        <row r="39">
          <cell r="S39">
            <v>-25058139</v>
          </cell>
        </row>
        <row r="42">
          <cell r="T42">
            <v>-27816802</v>
          </cell>
        </row>
        <row r="46">
          <cell r="S46">
            <v>-244950481</v>
          </cell>
          <cell r="T46">
            <v>-244950481</v>
          </cell>
        </row>
        <row r="56">
          <cell r="T56">
            <v>-3175177</v>
          </cell>
        </row>
        <row r="61">
          <cell r="T61">
            <v>2243800</v>
          </cell>
        </row>
        <row r="66">
          <cell r="T66">
            <v>281257</v>
          </cell>
        </row>
        <row r="70">
          <cell r="T70">
            <v>650120</v>
          </cell>
        </row>
      </sheetData>
      <sheetData sheetId="20" refreshError="1">
        <row r="14">
          <cell r="R14">
            <v>539675.07999999996</v>
          </cell>
          <cell r="S14">
            <v>191034</v>
          </cell>
          <cell r="T14">
            <v>3263223</v>
          </cell>
          <cell r="U14">
            <v>72206.156682027635</v>
          </cell>
          <cell r="V14">
            <v>72928.218248847916</v>
          </cell>
          <cell r="W14">
            <v>73657.50043133639</v>
          </cell>
          <cell r="X14">
            <v>74394.075435649749</v>
          </cell>
          <cell r="Y14">
            <v>75138.016190006252</v>
          </cell>
          <cell r="Z14">
            <v>75889.396351906311</v>
          </cell>
          <cell r="AA14">
            <v>76648.290315425373</v>
          </cell>
          <cell r="AB14">
            <v>77414.773218579634</v>
          </cell>
          <cell r="AC14">
            <v>78188.92095076543</v>
          </cell>
          <cell r="AD14">
            <v>78970.810160273089</v>
          </cell>
          <cell r="AE14">
            <v>79760.518261875826</v>
          </cell>
          <cell r="AF14">
            <v>80558.123444494588</v>
          </cell>
          <cell r="AG14">
            <v>81363.704678939539</v>
          </cell>
          <cell r="AH14">
            <v>82177.34172572894</v>
          </cell>
          <cell r="AI14">
            <v>82999.115142986237</v>
          </cell>
          <cell r="AJ14">
            <v>83829.106294416095</v>
          </cell>
          <cell r="AK14">
            <v>84667.397357360256</v>
          </cell>
          <cell r="AL14">
            <v>85514.071330933861</v>
          </cell>
          <cell r="AM14">
            <v>86369.212044243206</v>
          </cell>
        </row>
        <row r="15">
          <cell r="U15">
            <v>1261480.6898584904</v>
          </cell>
          <cell r="V15">
            <v>1310866.6408706761</v>
          </cell>
          <cell r="W15">
            <v>550842.52588435868</v>
          </cell>
          <cell r="X15">
            <v>180010.25074774376</v>
          </cell>
          <cell r="Y15">
            <v>191677.37175435349</v>
          </cell>
          <cell r="Z15">
            <v>193428.18865449156</v>
          </cell>
          <cell r="AA15">
            <v>189332.47797513462</v>
          </cell>
          <cell r="AB15">
            <v>178627.3441997669</v>
          </cell>
          <cell r="AC15">
            <v>176483.06395367824</v>
          </cell>
          <cell r="AD15">
            <v>181887.33999093994</v>
          </cell>
          <cell r="AE15">
            <v>187495.68305684612</v>
          </cell>
          <cell r="AF15">
            <v>193316.85276592648</v>
          </cell>
          <cell r="AG15">
            <v>199360.0188807933</v>
          </cell>
          <cell r="AH15">
            <v>205634.78176033436</v>
          </cell>
          <cell r="AI15">
            <v>212151.19387511889</v>
          </cell>
          <cell r="AJ15">
            <v>218919.78244759727</v>
          </cell>
          <cell r="AK15">
            <v>225951.57327785477</v>
          </cell>
          <cell r="AL15">
            <v>233258.11581904656</v>
          </cell>
          <cell r="AM15">
            <v>240851.50957018917</v>
          </cell>
        </row>
        <row r="16">
          <cell r="R16">
            <v>539675.07999999996</v>
          </cell>
          <cell r="S16">
            <v>191034</v>
          </cell>
          <cell r="T16">
            <v>3263223</v>
          </cell>
          <cell r="U16">
            <v>1333686.8465405181</v>
          </cell>
          <cell r="V16">
            <v>1383794.859119524</v>
          </cell>
          <cell r="W16">
            <v>624500.02631569502</v>
          </cell>
          <cell r="X16">
            <v>254404.32618339351</v>
          </cell>
          <cell r="Y16">
            <v>266815.38794435974</v>
          </cell>
          <cell r="Z16">
            <v>269317.58500639786</v>
          </cell>
          <cell r="AA16">
            <v>265980.76829055999</v>
          </cell>
          <cell r="AB16">
            <v>256042.11741834652</v>
          </cell>
          <cell r="AC16">
            <v>254671.98490444367</v>
          </cell>
          <cell r="AD16">
            <v>260858.15015121305</v>
          </cell>
          <cell r="AE16">
            <v>267256.20131872193</v>
          </cell>
          <cell r="AF16">
            <v>273874.97621042107</v>
          </cell>
          <cell r="AG16">
            <v>280723.72355973284</v>
          </cell>
          <cell r="AH16">
            <v>287812.12348606333</v>
          </cell>
          <cell r="AI16">
            <v>295150.30901810515</v>
          </cell>
          <cell r="AJ16">
            <v>302748.88874201337</v>
          </cell>
          <cell r="AK16">
            <v>310618.97063521505</v>
          </cell>
          <cell r="AL16">
            <v>318772.18714998045</v>
          </cell>
          <cell r="AM16">
            <v>327220.7216144324</v>
          </cell>
        </row>
        <row r="24">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row>
        <row r="34">
          <cell r="R34">
            <v>1638381</v>
          </cell>
          <cell r="S34">
            <v>1374577</v>
          </cell>
          <cell r="T34">
            <v>2044617</v>
          </cell>
          <cell r="U34">
            <v>2065838.8605049567</v>
          </cell>
          <cell r="V34">
            <v>2087485.1582200124</v>
          </cell>
          <cell r="W34">
            <v>2109564.3818893693</v>
          </cell>
          <cell r="X34">
            <v>2132085.1900321133</v>
          </cell>
          <cell r="Y34">
            <v>2155056.4143377123</v>
          </cell>
          <cell r="Z34">
            <v>2178487.0631294232</v>
          </cell>
          <cell r="AA34">
            <v>2202386.324896968</v>
          </cell>
          <cell r="AB34">
            <v>2226763.5718998639</v>
          </cell>
          <cell r="AC34">
            <v>2251628.363842818</v>
          </cell>
          <cell r="AD34">
            <v>2276990.451624631</v>
          </cell>
          <cell r="AE34">
            <v>2302859.7811620804</v>
          </cell>
          <cell r="AF34">
            <v>2329246.4972902788</v>
          </cell>
          <cell r="AG34">
            <v>2356160.947741041</v>
          </cell>
          <cell r="AH34">
            <v>2383613.6872008182</v>
          </cell>
          <cell r="AI34">
            <v>2411615.4814497912</v>
          </cell>
          <cell r="AJ34">
            <v>2440177.3115837434</v>
          </cell>
          <cell r="AK34">
            <v>2469310.3783203755</v>
          </cell>
          <cell r="AL34">
            <v>2499026.1063917391</v>
          </cell>
          <cell r="AM34">
            <v>2529336.1490245303</v>
          </cell>
        </row>
        <row r="36">
          <cell r="I36">
            <v>340000</v>
          </cell>
          <cell r="J36">
            <v>480000</v>
          </cell>
          <cell r="K36">
            <v>686000</v>
          </cell>
          <cell r="L36">
            <v>731000</v>
          </cell>
          <cell r="M36">
            <v>760000</v>
          </cell>
          <cell r="N36">
            <v>845000</v>
          </cell>
          <cell r="O36">
            <v>887250</v>
          </cell>
          <cell r="P36">
            <v>931612.50000000012</v>
          </cell>
          <cell r="Q36">
            <v>954902.8125</v>
          </cell>
          <cell r="R36">
            <v>1792091</v>
          </cell>
          <cell r="S36">
            <v>2670847</v>
          </cell>
          <cell r="T36">
            <v>2052923</v>
          </cell>
          <cell r="U36">
            <v>2093981.46</v>
          </cell>
          <cell r="V36">
            <v>2135861.0891999998</v>
          </cell>
          <cell r="W36">
            <v>2178578.3109839996</v>
          </cell>
          <cell r="X36">
            <v>2222149.8772036796</v>
          </cell>
          <cell r="Y36">
            <v>2266592.8747477531</v>
          </cell>
          <cell r="Z36">
            <v>2311924.7322427081</v>
          </cell>
          <cell r="AA36">
            <v>2358163.2268875623</v>
          </cell>
          <cell r="AB36">
            <v>2405326.4914253135</v>
          </cell>
          <cell r="AC36">
            <v>2453433.02125382</v>
          </cell>
          <cell r="AD36">
            <v>2502501.6816788963</v>
          </cell>
          <cell r="AE36">
            <v>2552551.7153124744</v>
          </cell>
          <cell r="AF36">
            <v>2603602.749618724</v>
          </cell>
          <cell r="AG36">
            <v>2655674.8046110985</v>
          </cell>
          <cell r="AH36">
            <v>2708788.3007033207</v>
          </cell>
          <cell r="AI36">
            <v>2762964.0667173872</v>
          </cell>
          <cell r="AJ36">
            <v>2818223.3480517352</v>
          </cell>
          <cell r="AK36">
            <v>2874587.8150127698</v>
          </cell>
          <cell r="AL36">
            <v>2932079.5713130254</v>
          </cell>
          <cell r="AM36">
            <v>2990721.1627392862</v>
          </cell>
        </row>
        <row r="39">
          <cell r="I39">
            <v>1100000</v>
          </cell>
          <cell r="J39">
            <v>2213999.9999999995</v>
          </cell>
          <cell r="K39">
            <v>5109620</v>
          </cell>
          <cell r="L39">
            <v>5594000</v>
          </cell>
          <cell r="M39">
            <v>2142000.4000000004</v>
          </cell>
          <cell r="N39">
            <v>3071980.0866666674</v>
          </cell>
          <cell r="O39">
            <v>3134022.6076666676</v>
          </cell>
          <cell r="P39">
            <v>2824167.2547166673</v>
          </cell>
          <cell r="Q39">
            <v>1827238.5277512507</v>
          </cell>
          <cell r="R39">
            <v>3430472</v>
          </cell>
          <cell r="S39">
            <v>4045424</v>
          </cell>
          <cell r="T39">
            <v>4097540</v>
          </cell>
          <cell r="U39">
            <v>4159820.3205049569</v>
          </cell>
          <cell r="V39">
            <v>4223346.247420012</v>
          </cell>
          <cell r="W39">
            <v>4288142.692873369</v>
          </cell>
          <cell r="X39">
            <v>4354235.067235793</v>
          </cell>
          <cell r="Y39">
            <v>4421649.2890854655</v>
          </cell>
          <cell r="Z39">
            <v>4490411.7953721313</v>
          </cell>
          <cell r="AA39">
            <v>4560549.5517845303</v>
          </cell>
          <cell r="AB39">
            <v>4632090.0633251779</v>
          </cell>
          <cell r="AC39">
            <v>4705061.3850966375</v>
          </cell>
          <cell r="AD39">
            <v>4779492.1333035268</v>
          </cell>
          <cell r="AE39">
            <v>4855411.4964745548</v>
          </cell>
          <cell r="AF39">
            <v>4932849.2469090028</v>
          </cell>
          <cell r="AG39">
            <v>5011835.752352139</v>
          </cell>
          <cell r="AH39">
            <v>5092401.9879041389</v>
          </cell>
          <cell r="AI39">
            <v>5174579.5481671784</v>
          </cell>
          <cell r="AJ39">
            <v>5258400.6596354786</v>
          </cell>
          <cell r="AK39">
            <v>5343898.1933331452</v>
          </cell>
          <cell r="AL39">
            <v>5431105.6777047645</v>
          </cell>
          <cell r="AM39">
            <v>5520057.3117638165</v>
          </cell>
        </row>
        <row r="46">
          <cell r="I46">
            <v>60509.414138749678</v>
          </cell>
          <cell r="J46">
            <v>112916.39057367685</v>
          </cell>
          <cell r="K46">
            <v>6630323</v>
          </cell>
          <cell r="L46">
            <v>14227918</v>
          </cell>
          <cell r="M46">
            <v>529055</v>
          </cell>
          <cell r="N46">
            <v>788690</v>
          </cell>
          <cell r="O46">
            <v>964483</v>
          </cell>
          <cell r="P46">
            <v>2757678</v>
          </cell>
          <cell r="Q46">
            <v>3876477.3</v>
          </cell>
          <cell r="R46">
            <v>50908787</v>
          </cell>
          <cell r="S46">
            <v>5247760</v>
          </cell>
          <cell r="T46">
            <v>3628073</v>
          </cell>
          <cell r="U46">
            <v>3628073</v>
          </cell>
          <cell r="V46">
            <v>3628073</v>
          </cell>
          <cell r="W46">
            <v>3628073</v>
          </cell>
          <cell r="X46">
            <v>3628073</v>
          </cell>
          <cell r="Y46">
            <v>3628073</v>
          </cell>
          <cell r="Z46">
            <v>3628073</v>
          </cell>
          <cell r="AA46">
            <v>3628073</v>
          </cell>
          <cell r="AB46">
            <v>3628073</v>
          </cell>
          <cell r="AC46">
            <v>3628073</v>
          </cell>
          <cell r="AD46">
            <v>6273960</v>
          </cell>
          <cell r="AE46">
            <v>6273960</v>
          </cell>
          <cell r="AF46">
            <v>6273960</v>
          </cell>
          <cell r="AG46">
            <v>6273960</v>
          </cell>
          <cell r="AH46">
            <v>6273960</v>
          </cell>
          <cell r="AI46">
            <v>6273960</v>
          </cell>
          <cell r="AJ46">
            <v>6273960</v>
          </cell>
          <cell r="AK46">
            <v>6273960</v>
          </cell>
          <cell r="AL46">
            <v>6273960</v>
          </cell>
          <cell r="AM46">
            <v>6273960</v>
          </cell>
        </row>
        <row r="49">
          <cell r="I49">
            <v>715.58000000000015</v>
          </cell>
          <cell r="J49">
            <v>715.58000000000015</v>
          </cell>
          <cell r="K49">
            <v>83391</v>
          </cell>
          <cell r="L49">
            <v>127176.98</v>
          </cell>
          <cell r="M49">
            <v>0</v>
          </cell>
          <cell r="N49">
            <v>0</v>
          </cell>
          <cell r="O49">
            <v>0</v>
          </cell>
          <cell r="P49">
            <v>0</v>
          </cell>
          <cell r="Q49">
            <v>0</v>
          </cell>
          <cell r="R49">
            <v>33145.184907722236</v>
          </cell>
          <cell r="S49">
            <v>39428</v>
          </cell>
          <cell r="T49">
            <v>21261.278834538578</v>
          </cell>
          <cell r="U49">
            <v>72561.460000000006</v>
          </cell>
          <cell r="V49">
            <v>72561.460000000006</v>
          </cell>
          <cell r="W49">
            <v>72561.460000000006</v>
          </cell>
          <cell r="X49">
            <v>72561.460000000006</v>
          </cell>
          <cell r="Y49">
            <v>72561.460000000006</v>
          </cell>
          <cell r="Z49">
            <v>72561.460000000006</v>
          </cell>
          <cell r="AA49">
            <v>72561.460000000006</v>
          </cell>
          <cell r="AB49">
            <v>72561.460000000006</v>
          </cell>
          <cell r="AC49">
            <v>72561.460000000006</v>
          </cell>
          <cell r="AD49">
            <v>72561.460000000006</v>
          </cell>
          <cell r="AE49">
            <v>72561.460000000006</v>
          </cell>
          <cell r="AF49">
            <v>72561.460000000006</v>
          </cell>
          <cell r="AG49">
            <v>72561.460000000006</v>
          </cell>
          <cell r="AH49">
            <v>72561.460000000006</v>
          </cell>
          <cell r="AI49">
            <v>72561.460000000006</v>
          </cell>
          <cell r="AJ49">
            <v>72561.460000000006</v>
          </cell>
          <cell r="AK49">
            <v>72561.460000000006</v>
          </cell>
          <cell r="AL49">
            <v>72561.460000000006</v>
          </cell>
          <cell r="AM49">
            <v>72561.460000000006</v>
          </cell>
        </row>
        <row r="50">
          <cell r="I50">
            <v>0</v>
          </cell>
          <cell r="J50">
            <v>0</v>
          </cell>
          <cell r="K50">
            <v>182830</v>
          </cell>
          <cell r="L50">
            <v>614826.20000000007</v>
          </cell>
          <cell r="M50">
            <v>19881.2</v>
          </cell>
          <cell r="N50">
            <v>46745.999999999993</v>
          </cell>
          <cell r="O50">
            <v>39212</v>
          </cell>
          <cell r="P50">
            <v>235536.4</v>
          </cell>
          <cell r="Q50">
            <v>271942.18</v>
          </cell>
          <cell r="R50">
            <v>159684.16629746783</v>
          </cell>
          <cell r="S50">
            <v>189953</v>
          </cell>
          <cell r="T50">
            <v>102430.85366889284</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row>
        <row r="51">
          <cell r="I51">
            <v>4946.0828277499349</v>
          </cell>
          <cell r="J51">
            <v>15427.478114735366</v>
          </cell>
          <cell r="K51">
            <v>66404</v>
          </cell>
          <cell r="L51">
            <v>162161.40000000002</v>
          </cell>
          <cell r="M51">
            <v>66048.600000000006</v>
          </cell>
          <cell r="N51">
            <v>59366</v>
          </cell>
          <cell r="O51">
            <v>75937.999999999971</v>
          </cell>
          <cell r="P51">
            <v>0</v>
          </cell>
          <cell r="Q51">
            <v>0</v>
          </cell>
          <cell r="R51">
            <v>62569.648794809931</v>
          </cell>
          <cell r="S51">
            <v>74430</v>
          </cell>
          <cell r="T51">
            <v>40135.867496568593</v>
          </cell>
          <cell r="U51">
            <v>0</v>
          </cell>
          <cell r="V51">
            <v>0</v>
          </cell>
          <cell r="W51">
            <v>0</v>
          </cell>
          <cell r="X51">
            <v>0</v>
          </cell>
          <cell r="Y51">
            <v>0</v>
          </cell>
          <cell r="Z51">
            <v>0</v>
          </cell>
          <cell r="AA51">
            <v>0</v>
          </cell>
          <cell r="AB51">
            <v>0</v>
          </cell>
          <cell r="AC51">
            <v>0</v>
          </cell>
          <cell r="AD51">
            <v>529177.4</v>
          </cell>
          <cell r="AE51">
            <v>529177.4</v>
          </cell>
          <cell r="AF51">
            <v>529177.4</v>
          </cell>
          <cell r="AG51">
            <v>529177.4</v>
          </cell>
          <cell r="AH51">
            <v>529177.4</v>
          </cell>
          <cell r="AI51">
            <v>2.3283064365386963E-10</v>
          </cell>
          <cell r="AJ51">
            <v>0</v>
          </cell>
          <cell r="AK51">
            <v>0</v>
          </cell>
          <cell r="AL51">
            <v>0</v>
          </cell>
          <cell r="AM51">
            <v>0</v>
          </cell>
        </row>
        <row r="52">
          <cell r="I52">
            <v>5661.6628277499349</v>
          </cell>
          <cell r="J52">
            <v>16143.058114735366</v>
          </cell>
          <cell r="K52">
            <v>332625</v>
          </cell>
          <cell r="L52">
            <v>904164.58000000007</v>
          </cell>
          <cell r="M52">
            <v>85929.8</v>
          </cell>
          <cell r="N52">
            <v>106112</v>
          </cell>
          <cell r="O52">
            <v>115149.99999999997</v>
          </cell>
          <cell r="P52">
            <v>235536.4</v>
          </cell>
          <cell r="Q52">
            <v>271942.18</v>
          </cell>
          <cell r="R52">
            <v>255399</v>
          </cell>
          <cell r="S52">
            <v>303811</v>
          </cell>
          <cell r="T52">
            <v>163828</v>
          </cell>
          <cell r="U52">
            <v>72561.460000000006</v>
          </cell>
          <cell r="V52">
            <v>72561.460000000006</v>
          </cell>
          <cell r="W52">
            <v>72561.460000000006</v>
          </cell>
          <cell r="X52">
            <v>72561.460000000006</v>
          </cell>
          <cell r="Y52">
            <v>72561.460000000006</v>
          </cell>
          <cell r="Z52">
            <v>72561.460000000006</v>
          </cell>
          <cell r="AA52">
            <v>72561.460000000006</v>
          </cell>
          <cell r="AB52">
            <v>72561.460000000006</v>
          </cell>
          <cell r="AC52">
            <v>72561.460000000006</v>
          </cell>
          <cell r="AD52">
            <v>601738.86</v>
          </cell>
          <cell r="AE52">
            <v>601738.86</v>
          </cell>
          <cell r="AF52">
            <v>601738.86</v>
          </cell>
          <cell r="AG52">
            <v>601738.86</v>
          </cell>
          <cell r="AH52">
            <v>601738.86</v>
          </cell>
          <cell r="AI52">
            <v>72561.460000000239</v>
          </cell>
          <cell r="AJ52">
            <v>72561.460000000006</v>
          </cell>
          <cell r="AK52">
            <v>72561.460000000006</v>
          </cell>
          <cell r="AL52">
            <v>72561.460000000006</v>
          </cell>
          <cell r="AM52">
            <v>72561.460000000006</v>
          </cell>
        </row>
        <row r="58">
          <cell r="I58">
            <v>5661.6628277499349</v>
          </cell>
          <cell r="J58">
            <v>21804.720942485303</v>
          </cell>
          <cell r="K58">
            <v>546326</v>
          </cell>
          <cell r="L58">
            <v>1650213.0000000002</v>
          </cell>
          <cell r="M58">
            <v>215743.00000000003</v>
          </cell>
          <cell r="N58">
            <v>321855</v>
          </cell>
          <cell r="O58">
            <v>437005</v>
          </cell>
          <cell r="P58">
            <v>672543.82000000007</v>
          </cell>
          <cell r="Q58">
            <v>944486</v>
          </cell>
          <cell r="R58">
            <v>1199882</v>
          </cell>
          <cell r="S58">
            <v>1503693</v>
          </cell>
          <cell r="T58">
            <v>0</v>
          </cell>
          <cell r="U58">
            <v>72561.460000000006</v>
          </cell>
          <cell r="V58">
            <v>145122.92000000001</v>
          </cell>
          <cell r="W58">
            <v>217684.38</v>
          </cell>
          <cell r="X58">
            <v>290245.84000000003</v>
          </cell>
          <cell r="Y58">
            <v>362807.30000000005</v>
          </cell>
          <cell r="Z58">
            <v>435368.76000000007</v>
          </cell>
          <cell r="AA58">
            <v>507930.22000000009</v>
          </cell>
          <cell r="AB58">
            <v>580491.68000000005</v>
          </cell>
          <cell r="AC58">
            <v>653053.14</v>
          </cell>
          <cell r="AD58">
            <v>1254792</v>
          </cell>
          <cell r="AE58">
            <v>1856530.8599999999</v>
          </cell>
          <cell r="AF58">
            <v>2458269.7200000002</v>
          </cell>
          <cell r="AG58">
            <v>3060008.58</v>
          </cell>
          <cell r="AH58">
            <v>3661747.44</v>
          </cell>
          <cell r="AI58">
            <v>3734308.9</v>
          </cell>
          <cell r="AJ58">
            <v>3806870.36</v>
          </cell>
          <cell r="AK58">
            <v>3879431.82</v>
          </cell>
          <cell r="AL58">
            <v>3951993.28</v>
          </cell>
          <cell r="AM58">
            <v>4024554.7399999998</v>
          </cell>
        </row>
        <row r="61">
          <cell r="I61">
            <v>0</v>
          </cell>
          <cell r="J61">
            <v>0</v>
          </cell>
          <cell r="K61">
            <v>2255538.14</v>
          </cell>
          <cell r="L61">
            <v>4079707.7323966241</v>
          </cell>
          <cell r="M61">
            <v>907724.43456012453</v>
          </cell>
          <cell r="N61">
            <v>514469.06999999995</v>
          </cell>
          <cell r="O61">
            <v>828560.53</v>
          </cell>
          <cell r="P61">
            <v>949839</v>
          </cell>
          <cell r="R61">
            <v>0</v>
          </cell>
          <cell r="T61">
            <v>0</v>
          </cell>
          <cell r="U61">
            <v>17804.257812006814</v>
          </cell>
          <cell r="V61">
            <v>17982.300390126882</v>
          </cell>
          <cell r="W61">
            <v>18162.123394028153</v>
          </cell>
          <cell r="X61">
            <v>18343.74462796843</v>
          </cell>
          <cell r="Y61">
            <v>18527.182074248118</v>
          </cell>
          <cell r="Z61">
            <v>18712.453894990598</v>
          </cell>
          <cell r="AA61">
            <v>18899.578433940504</v>
          </cell>
          <cell r="AB61">
            <v>19088.574218279908</v>
          </cell>
          <cell r="AC61">
            <v>19279.459960462707</v>
          </cell>
          <cell r="AD61">
            <v>19472.254560067337</v>
          </cell>
          <cell r="AE61">
            <v>19666.977105668011</v>
          </cell>
          <cell r="AF61">
            <v>19863.646876724692</v>
          </cell>
          <cell r="AG61">
            <v>20062.283345491942</v>
          </cell>
          <cell r="AH61">
            <v>20262.906178946861</v>
          </cell>
          <cell r="AI61">
            <v>20465.535240736332</v>
          </cell>
          <cell r="AJ61">
            <v>20670.190593143696</v>
          </cell>
          <cell r="AK61">
            <v>20876.892499075129</v>
          </cell>
          <cell r="AL61">
            <v>21085.661424065886</v>
          </cell>
          <cell r="AM61">
            <v>21296.518038306542</v>
          </cell>
        </row>
        <row r="62">
          <cell r="K62">
            <v>636820.81722413399</v>
          </cell>
          <cell r="L62">
            <v>635471.35816632584</v>
          </cell>
          <cell r="M62">
            <v>142812</v>
          </cell>
          <cell r="N62">
            <v>188547.20000000001</v>
          </cell>
          <cell r="O62">
            <v>200795</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row>
        <row r="63">
          <cell r="T63">
            <v>16626561</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row>
        <row r="64">
          <cell r="I64">
            <v>0</v>
          </cell>
          <cell r="J64">
            <v>0</v>
          </cell>
          <cell r="K64">
            <v>40372</v>
          </cell>
          <cell r="L64">
            <v>498813</v>
          </cell>
          <cell r="M64">
            <v>4893725</v>
          </cell>
          <cell r="N64">
            <v>11361455</v>
          </cell>
          <cell r="O64">
            <v>19686084</v>
          </cell>
          <cell r="P64">
            <v>20052804</v>
          </cell>
          <cell r="Q64">
            <v>9552277</v>
          </cell>
          <cell r="R64">
            <v>7584447</v>
          </cell>
          <cell r="S64">
            <v>15205678</v>
          </cell>
          <cell r="T64">
            <v>43627354</v>
          </cell>
          <cell r="U64">
            <v>339589.94967204769</v>
          </cell>
          <cell r="V64">
            <v>682738.19485889911</v>
          </cell>
          <cell r="W64">
            <v>1029515.9014708502</v>
          </cell>
          <cell r="X64">
            <v>1379995.6587364031</v>
          </cell>
          <cell r="Y64">
            <v>1734251.5076686298</v>
          </cell>
          <cell r="Z64">
            <v>2092358.9701008636</v>
          </cell>
          <cell r="AA64">
            <v>2454395.0783031047</v>
          </cell>
          <cell r="AB64">
            <v>2820438.4051907538</v>
          </cell>
          <cell r="AC64">
            <v>3190569.0951375184</v>
          </cell>
          <cell r="AD64">
            <v>3564868.895404581</v>
          </cell>
          <cell r="AE64">
            <v>3943421.1881983476</v>
          </cell>
          <cell r="AF64">
            <v>4326311.0233693523</v>
          </cell>
          <cell r="AG64">
            <v>4713625.1517651398</v>
          </cell>
          <cell r="AH64">
            <v>5105452.0592502058</v>
          </cell>
          <cell r="AI64">
            <v>5501882.0014063362</v>
          </cell>
          <cell r="AJ64">
            <v>5903007.0389269516</v>
          </cell>
          <cell r="AK64">
            <v>6308921.0737193422</v>
          </cell>
          <cell r="AL64">
            <v>6719719.8857289432</v>
          </cell>
          <cell r="AM64">
            <v>7135501.1705000987</v>
          </cell>
        </row>
        <row r="65">
          <cell r="R65">
            <v>1661772</v>
          </cell>
          <cell r="T65">
            <v>0</v>
          </cell>
          <cell r="U65">
            <v>17804.257812006814</v>
          </cell>
          <cell r="V65">
            <v>17982.300390126882</v>
          </cell>
          <cell r="W65">
            <v>18162.123394028153</v>
          </cell>
          <cell r="X65">
            <v>18343.74462796843</v>
          </cell>
          <cell r="Y65">
            <v>18527.182074248118</v>
          </cell>
          <cell r="Z65">
            <v>18712.453894990598</v>
          </cell>
          <cell r="AA65">
            <v>18899.578433940504</v>
          </cell>
          <cell r="AB65">
            <v>19088.574218279908</v>
          </cell>
          <cell r="AC65">
            <v>19279.459960462707</v>
          </cell>
          <cell r="AD65">
            <v>19472.254560067337</v>
          </cell>
          <cell r="AE65">
            <v>19666.977105668011</v>
          </cell>
          <cell r="AF65">
            <v>19863.646876724692</v>
          </cell>
          <cell r="AG65">
            <v>20062.283345491942</v>
          </cell>
          <cell r="AH65">
            <v>20262.906178946861</v>
          </cell>
          <cell r="AI65">
            <v>20465.535240736332</v>
          </cell>
          <cell r="AJ65">
            <v>20670.190593143696</v>
          </cell>
          <cell r="AK65">
            <v>20876.892499075129</v>
          </cell>
          <cell r="AL65">
            <v>21085.661424065886</v>
          </cell>
          <cell r="AM65">
            <v>21296.518038306542</v>
          </cell>
        </row>
        <row r="68">
          <cell r="I68">
            <v>0</v>
          </cell>
          <cell r="J68">
            <v>0</v>
          </cell>
          <cell r="K68">
            <v>0</v>
          </cell>
          <cell r="L68">
            <v>0</v>
          </cell>
          <cell r="M68">
            <v>0</v>
          </cell>
          <cell r="N68">
            <v>0</v>
          </cell>
          <cell r="O68">
            <v>0</v>
          </cell>
          <cell r="P68">
            <v>0</v>
          </cell>
          <cell r="Q68">
            <v>0</v>
          </cell>
          <cell r="R68">
            <v>0</v>
          </cell>
          <cell r="S68">
            <v>0</v>
          </cell>
          <cell r="T68">
            <v>2203002</v>
          </cell>
          <cell r="U68">
            <v>1525074.6066273537</v>
          </cell>
          <cell r="V68">
            <v>2704388.8780838549</v>
          </cell>
          <cell r="W68">
            <v>2627460.0984720094</v>
          </cell>
          <cell r="X68">
            <v>2522334.9293824313</v>
          </cell>
          <cell r="Y68">
            <v>2417529.4987305109</v>
          </cell>
          <cell r="Z68">
            <v>2312988.8217010121</v>
          </cell>
          <cell r="AA68">
            <v>2208671.7866835613</v>
          </cell>
          <cell r="AB68">
            <v>2104546.7807848337</v>
          </cell>
          <cell r="AC68">
            <v>3128271.9907653411</v>
          </cell>
          <cell r="AD68">
            <v>3511421.5031229844</v>
          </cell>
          <cell r="AE68">
            <v>3488248.2700765533</v>
          </cell>
          <cell r="AF68">
            <v>3301142.6370301228</v>
          </cell>
          <cell r="AG68">
            <v>3733675.1742711924</v>
          </cell>
          <cell r="AH68">
            <v>3525845.8565997621</v>
          </cell>
          <cell r="AI68">
            <v>3318016.5389283309</v>
          </cell>
          <cell r="AJ68">
            <v>3110187.2212569001</v>
          </cell>
          <cell r="AK68">
            <v>2181286.1582596023</v>
          </cell>
          <cell r="AL68">
            <v>2039703.6750982525</v>
          </cell>
          <cell r="AM68">
            <v>1898121.1919369032</v>
          </cell>
        </row>
        <row r="73">
          <cell r="T73">
            <v>82359</v>
          </cell>
          <cell r="U73">
            <v>78238</v>
          </cell>
          <cell r="V73">
            <v>28620.950000000012</v>
          </cell>
          <cell r="W73">
            <v>14639.232899999886</v>
          </cell>
          <cell r="X73">
            <v>6806.7544090001029</v>
          </cell>
          <cell r="Y73">
            <v>6930.7883647300187</v>
          </cell>
          <cell r="Z73">
            <v>7058.4802940759691</v>
          </cell>
          <cell r="AA73">
            <v>6513.2132817746606</v>
          </cell>
          <cell r="AB73">
            <v>6668.0135245202109</v>
          </cell>
          <cell r="AC73">
            <v>6828.0432248546276</v>
          </cell>
          <cell r="AD73">
            <v>6993.519055175595</v>
          </cell>
          <cell r="AE73">
            <v>7164.6677259473363</v>
          </cell>
          <cell r="AF73">
            <v>7341.726484206738</v>
          </cell>
          <cell r="AG73">
            <v>7524.9436380360276</v>
          </cell>
          <cell r="AH73">
            <v>7714.579108400736</v>
          </cell>
          <cell r="AI73">
            <v>7910.9050098267617</v>
          </cell>
          <cell r="AJ73">
            <v>8114.206261479354</v>
          </cell>
          <cell r="AK73">
            <v>8324.7812302818056</v>
          </cell>
          <cell r="AL73">
            <v>8542.9424078138545</v>
          </cell>
          <cell r="AM73">
            <v>8769.0171228216495</v>
          </cell>
        </row>
        <row r="114">
          <cell r="T114">
            <v>57511.520737327191</v>
          </cell>
          <cell r="U114">
            <v>45990.566037735851</v>
          </cell>
          <cell r="V114">
            <v>45990.566037735851</v>
          </cell>
          <cell r="W114">
            <v>46374.070813730119</v>
          </cell>
          <cell r="X114">
            <v>45666.181814756084</v>
          </cell>
          <cell r="Y114">
            <v>45042.114800704978</v>
          </cell>
          <cell r="Z114">
            <v>44484.927640065776</v>
          </cell>
          <cell r="AA114">
            <v>43982.276293050498</v>
          </cell>
          <cell r="AB114">
            <v>43524.898933757722</v>
          </cell>
          <cell r="AC114">
            <v>43524.898933757722</v>
          </cell>
          <cell r="AD114">
            <v>43524.898933757722</v>
          </cell>
          <cell r="AE114">
            <v>43524.898933757722</v>
          </cell>
          <cell r="AF114">
            <v>43524.898933757722</v>
          </cell>
          <cell r="AG114">
            <v>43524.898933757722</v>
          </cell>
          <cell r="AH114">
            <v>43524.898933757722</v>
          </cell>
          <cell r="AI114">
            <v>43524.898933757722</v>
          </cell>
          <cell r="AJ114">
            <v>43524.898933757722</v>
          </cell>
          <cell r="AK114">
            <v>43524.898933757722</v>
          </cell>
          <cell r="AL114">
            <v>43524.898933757722</v>
          </cell>
          <cell r="AM114">
            <v>43524.898933757722</v>
          </cell>
        </row>
        <row r="131">
          <cell r="T131">
            <v>84.094323922863751</v>
          </cell>
          <cell r="U131">
            <v>67.218774764181077</v>
          </cell>
          <cell r="V131">
            <v>66.199719095133062</v>
          </cell>
          <cell r="W131">
            <v>65.204233709354455</v>
          </cell>
          <cell r="X131">
            <v>60.619393980981755</v>
          </cell>
          <cell r="Y131">
            <v>59.909401831170996</v>
          </cell>
          <cell r="Z131">
            <v>59.284414422948601</v>
          </cell>
          <cell r="AA131">
            <v>58.092886850178296</v>
          </cell>
          <cell r="AB131">
            <v>57.643909236238024</v>
          </cell>
          <cell r="AC131">
            <v>57.796893101514321</v>
          </cell>
          <cell r="AD131">
            <v>57.947720526305069</v>
          </cell>
          <cell r="AE131">
            <v>58.096389206264455</v>
          </cell>
          <cell r="AF131">
            <v>58.242897068225162</v>
          </cell>
          <cell r="AG131">
            <v>58.387242303074558</v>
          </cell>
          <cell r="AH131">
            <v>58.529423398636531</v>
          </cell>
          <cell r="AI131">
            <v>58.669439172456279</v>
          </cell>
          <cell r="AJ131">
            <v>58.80728880438749</v>
          </cell>
          <cell r="AK131">
            <v>58.942971868869783</v>
          </cell>
          <cell r="AL131">
            <v>59.076488366790173</v>
          </cell>
          <cell r="AM131">
            <v>59.207838756816301</v>
          </cell>
        </row>
        <row r="157">
          <cell r="T157">
            <v>144340</v>
          </cell>
        </row>
        <row r="160">
          <cell r="R160">
            <v>162413</v>
          </cell>
        </row>
        <row r="166">
          <cell r="R166">
            <v>315</v>
          </cell>
          <cell r="S166">
            <v>908141</v>
          </cell>
          <cell r="T166">
            <v>15910303</v>
          </cell>
        </row>
        <row r="169">
          <cell r="R169">
            <v>83922</v>
          </cell>
          <cell r="S169">
            <v>944048</v>
          </cell>
        </row>
        <row r="174">
          <cell r="R174">
            <v>-3136816.92</v>
          </cell>
          <cell r="S174">
            <v>-3890297</v>
          </cell>
          <cell r="T174">
            <v>-1406235</v>
          </cell>
          <cell r="U174">
            <v>-2826133.4739644388</v>
          </cell>
          <cell r="V174">
            <v>-2839551.3883004878</v>
          </cell>
          <cell r="W174">
            <v>-3663642.6665576738</v>
          </cell>
          <cell r="X174">
            <v>-4099830.7410523994</v>
          </cell>
          <cell r="Y174">
            <v>-4154833.9011411057</v>
          </cell>
          <cell r="Z174">
            <v>-4221094.2103657331</v>
          </cell>
          <cell r="AA174">
            <v>-4294568.7834939705</v>
          </cell>
          <cell r="AB174">
            <v>-4376047.945906831</v>
          </cell>
          <cell r="AC174">
            <v>-4450389.4001921937</v>
          </cell>
          <cell r="AD174">
            <v>-4518633.9831523141</v>
          </cell>
          <cell r="AE174">
            <v>-4588155.2951558325</v>
          </cell>
          <cell r="AF174">
            <v>-4658974.2706985818</v>
          </cell>
          <cell r="AG174">
            <v>-4731112.0287924064</v>
          </cell>
          <cell r="AH174">
            <v>-4804589.8644180754</v>
          </cell>
          <cell r="AI174">
            <v>-4879429.2391490731</v>
          </cell>
          <cell r="AJ174">
            <v>-4955651.7708934657</v>
          </cell>
          <cell r="AK174">
            <v>-5033279.2226979304</v>
          </cell>
          <cell r="AL174">
            <v>-5112333.4905547844</v>
          </cell>
          <cell r="AM174">
            <v>-5192836.590149384</v>
          </cell>
        </row>
        <row r="177">
          <cell r="I177">
            <v>0</v>
          </cell>
          <cell r="J177">
            <v>0</v>
          </cell>
          <cell r="K177">
            <v>0</v>
          </cell>
          <cell r="L177">
            <v>0</v>
          </cell>
          <cell r="M177">
            <v>0</v>
          </cell>
          <cell r="N177">
            <v>66487.817990879994</v>
          </cell>
          <cell r="O177">
            <v>98537.678995440001</v>
          </cell>
          <cell r="P177">
            <v>1112.0220000000002</v>
          </cell>
          <cell r="R177">
            <v>255399</v>
          </cell>
          <cell r="S177">
            <v>303811</v>
          </cell>
          <cell r="T177">
            <v>163828</v>
          </cell>
          <cell r="U177">
            <v>72561.460000000006</v>
          </cell>
          <cell r="V177">
            <v>72561.460000000006</v>
          </cell>
          <cell r="W177">
            <v>72561.460000000006</v>
          </cell>
          <cell r="X177">
            <v>72561.460000000006</v>
          </cell>
          <cell r="Y177">
            <v>72561.460000000006</v>
          </cell>
          <cell r="Z177">
            <v>72561.460000000006</v>
          </cell>
          <cell r="AA177">
            <v>72561.460000000006</v>
          </cell>
          <cell r="AB177">
            <v>72561.460000000006</v>
          </cell>
          <cell r="AC177">
            <v>72561.460000000006</v>
          </cell>
          <cell r="AD177">
            <v>601738.86</v>
          </cell>
          <cell r="AE177">
            <v>601738.86</v>
          </cell>
          <cell r="AF177">
            <v>601738.86</v>
          </cell>
          <cell r="AG177">
            <v>601738.86</v>
          </cell>
          <cell r="AH177">
            <v>601738.86</v>
          </cell>
          <cell r="AI177">
            <v>72561.460000000239</v>
          </cell>
          <cell r="AJ177">
            <v>72561.460000000006</v>
          </cell>
          <cell r="AK177">
            <v>72561.460000000006</v>
          </cell>
          <cell r="AL177">
            <v>72561.460000000006</v>
          </cell>
          <cell r="AM177">
            <v>72561.460000000006</v>
          </cell>
        </row>
        <row r="185">
          <cell r="R185">
            <v>12442</v>
          </cell>
          <cell r="S185">
            <v>212812</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row>
        <row r="187">
          <cell r="R187">
            <v>-3404657.92</v>
          </cell>
          <cell r="S187">
            <v>-4406920</v>
          </cell>
          <cell r="T187">
            <v>-3773065</v>
          </cell>
          <cell r="U187">
            <v>-4423769.5405917922</v>
          </cell>
          <cell r="V187">
            <v>-5616501.7263843426</v>
          </cell>
          <cell r="W187">
            <v>-6363664.2250296827</v>
          </cell>
          <cell r="X187">
            <v>-6694727.1304348307</v>
          </cell>
          <cell r="Y187">
            <v>-6644924.8598716166</v>
          </cell>
          <cell r="Z187">
            <v>-6606644.4920667447</v>
          </cell>
          <cell r="AA187">
            <v>-6575802.0301775318</v>
          </cell>
          <cell r="AB187">
            <v>-6553156.1866916642</v>
          </cell>
          <cell r="AC187">
            <v>-7651222.8509575352</v>
          </cell>
          <cell r="AD187">
            <v>-8631794.3462752998</v>
          </cell>
          <cell r="AE187">
            <v>-8678142.4252323862</v>
          </cell>
          <cell r="AF187">
            <v>-8561855.767728705</v>
          </cell>
          <cell r="AG187">
            <v>-9066526.0630635992</v>
          </cell>
          <cell r="AH187">
            <v>-8932174.5810178369</v>
          </cell>
          <cell r="AI187">
            <v>-8270007.238077404</v>
          </cell>
          <cell r="AJ187">
            <v>-8138400.4521503653</v>
          </cell>
          <cell r="AK187">
            <v>-7287126.8409575326</v>
          </cell>
          <cell r="AL187">
            <v>-7224598.6256530369</v>
          </cell>
          <cell r="AM187">
            <v>-7163519.2420862876</v>
          </cell>
        </row>
        <row r="194">
          <cell r="K194">
            <v>1199068.6753164344</v>
          </cell>
          <cell r="L194">
            <v>592206.41821344232</v>
          </cell>
          <cell r="M194">
            <v>1306166.7664829732</v>
          </cell>
          <cell r="N194">
            <v>1891860.0099999995</v>
          </cell>
          <cell r="O194">
            <v>6919117.25</v>
          </cell>
          <cell r="P194">
            <v>6493018</v>
          </cell>
          <cell r="Q194">
            <v>12710234.1</v>
          </cell>
          <cell r="R194">
            <v>15405538</v>
          </cell>
          <cell r="S194">
            <v>14743116</v>
          </cell>
          <cell r="T194">
            <v>11295138</v>
          </cell>
          <cell r="U194">
            <v>-28469598.205832995</v>
          </cell>
          <cell r="V194">
            <v>-26808894.632822946</v>
          </cell>
          <cell r="W194">
            <v>-26357766.224326886</v>
          </cell>
          <cell r="X194">
            <v>-48503910.48454652</v>
          </cell>
          <cell r="Y194">
            <v>-59066332.99431733</v>
          </cell>
          <cell r="Z194">
            <v>-69586117.878691778</v>
          </cell>
          <cell r="AA194">
            <v>-80064979.087008476</v>
          </cell>
          <cell r="AB194">
            <v>-90504592.624836579</v>
          </cell>
          <cell r="AC194">
            <v>-104212709.74024986</v>
          </cell>
          <cell r="AD194">
            <v>-131103104.01841742</v>
          </cell>
          <cell r="AE194">
            <v>-184565639.69465873</v>
          </cell>
          <cell r="AF194">
            <v>-209577104.57210475</v>
          </cell>
          <cell r="AG194">
            <v>-240811509.72454336</v>
          </cell>
          <cell r="AH194">
            <v>-267956812.55598095</v>
          </cell>
          <cell r="AI194">
            <v>-290339962.42371786</v>
          </cell>
          <cell r="AJ194">
            <v>-323992772.38476247</v>
          </cell>
          <cell r="AK194">
            <v>-342895839.98663509</v>
          </cell>
          <cell r="AL194">
            <v>-362239201.98203725</v>
          </cell>
          <cell r="AM194">
            <v>-381595930.34494919</v>
          </cell>
        </row>
        <row r="198">
          <cell r="Q198">
            <v>2705591</v>
          </cell>
          <cell r="S198">
            <v>5327624</v>
          </cell>
          <cell r="T198">
            <v>11915721</v>
          </cell>
          <cell r="U198">
            <v>11915721</v>
          </cell>
          <cell r="V198">
            <v>11915721</v>
          </cell>
          <cell r="W198">
            <v>11915721</v>
          </cell>
          <cell r="X198">
            <v>11915721</v>
          </cell>
          <cell r="Y198">
            <v>11915721</v>
          </cell>
          <cell r="Z198">
            <v>11915721</v>
          </cell>
          <cell r="AA198">
            <v>11915721</v>
          </cell>
          <cell r="AB198">
            <v>11915721</v>
          </cell>
          <cell r="AC198">
            <v>11915721</v>
          </cell>
          <cell r="AD198">
            <v>11915721</v>
          </cell>
          <cell r="AE198">
            <v>11915721</v>
          </cell>
          <cell r="AF198">
            <v>11915721</v>
          </cell>
          <cell r="AG198">
            <v>11915721</v>
          </cell>
          <cell r="AH198">
            <v>11915721</v>
          </cell>
          <cell r="AI198">
            <v>11915721</v>
          </cell>
          <cell r="AJ198">
            <v>11915721</v>
          </cell>
          <cell r="AK198">
            <v>11915721</v>
          </cell>
          <cell r="AL198">
            <v>11915721</v>
          </cell>
          <cell r="AM198">
            <v>11915721</v>
          </cell>
        </row>
        <row r="205">
          <cell r="Q205">
            <v>147498620</v>
          </cell>
          <cell r="R205">
            <v>146546325</v>
          </cell>
          <cell r="S205">
            <v>244950481</v>
          </cell>
          <cell r="T205">
            <v>301751736</v>
          </cell>
          <cell r="U205">
            <v>306831736</v>
          </cell>
          <cell r="V205">
            <v>328541267.02969372</v>
          </cell>
          <cell r="W205">
            <v>366371954.42527366</v>
          </cell>
          <cell r="X205">
            <v>388754251.63145757</v>
          </cell>
          <cell r="Y205">
            <v>396022770.18289387</v>
          </cell>
          <cell r="Z205">
            <v>431510647.39293784</v>
          </cell>
          <cell r="AA205">
            <v>437310687.44375509</v>
          </cell>
          <cell r="AB205">
            <v>443325258.65900683</v>
          </cell>
          <cell r="AC205">
            <v>449566564.61840224</v>
          </cell>
          <cell r="AD205">
            <v>456047709.98189479</v>
          </cell>
          <cell r="AE205">
            <v>491382286.22908473</v>
          </cell>
          <cell r="AF205">
            <v>498386413.93013483</v>
          </cell>
          <cell r="AG205">
            <v>509929023.38736975</v>
          </cell>
          <cell r="AH205">
            <v>517521392.798374</v>
          </cell>
          <cell r="AI205">
            <v>525435545.91487181</v>
          </cell>
          <cell r="AJ205">
            <v>562291359.6763984</v>
          </cell>
          <cell r="AK205">
            <v>570911782.38316643</v>
          </cell>
          <cell r="AL205">
            <v>579920034.63936627</v>
          </cell>
          <cell r="AM205">
            <v>589341722.6485194</v>
          </cell>
        </row>
        <row r="218">
          <cell r="K218">
            <v>-405384</v>
          </cell>
          <cell r="L218">
            <v>-263736</v>
          </cell>
          <cell r="M218">
            <v>-407992</v>
          </cell>
          <cell r="R218">
            <v>5037672</v>
          </cell>
        </row>
        <row r="219">
          <cell r="I219">
            <v>0</v>
          </cell>
          <cell r="J219">
            <v>0</v>
          </cell>
          <cell r="K219">
            <v>8577277</v>
          </cell>
          <cell r="L219">
            <v>13570139</v>
          </cell>
          <cell r="M219">
            <v>3953323</v>
          </cell>
          <cell r="N219">
            <v>31329133</v>
          </cell>
          <cell r="O219">
            <v>51124570</v>
          </cell>
          <cell r="P219">
            <v>79696148</v>
          </cell>
          <cell r="Q219">
            <v>86742716</v>
          </cell>
          <cell r="R219">
            <v>77488821</v>
          </cell>
          <cell r="S219">
            <v>141405007</v>
          </cell>
          <cell r="T219">
            <v>93099294</v>
          </cell>
          <cell r="U219">
            <v>106071334.18289876</v>
          </cell>
          <cell r="V219">
            <v>134642538.84937814</v>
          </cell>
          <cell r="W219">
            <v>178868859.53487581</v>
          </cell>
          <cell r="X219">
            <v>185376880.01524329</v>
          </cell>
          <cell r="Y219">
            <v>188301267.04529449</v>
          </cell>
          <cell r="Z219">
            <v>219445520.21241927</v>
          </cell>
          <cell r="AA219">
            <v>220908090.64143407</v>
          </cell>
          <cell r="AB219">
            <v>222597788.71444607</v>
          </cell>
          <cell r="AC219">
            <v>222339699.14518118</v>
          </cell>
          <cell r="AD219">
            <v>212232285.71111405</v>
          </cell>
          <cell r="AE219">
            <v>201802372.27704692</v>
          </cell>
          <cell r="AF219">
            <v>191372458.84297979</v>
          </cell>
          <cell r="AG219">
            <v>179758334.85891265</v>
          </cell>
          <cell r="AH219">
            <v>168144210.8748455</v>
          </cell>
          <cell r="AI219">
            <v>161476432.58858949</v>
          </cell>
          <cell r="AJ219">
            <v>172344354.99905354</v>
          </cell>
          <cell r="AK219">
            <v>168870568.15201995</v>
          </cell>
          <cell r="AL219">
            <v>165276905.53538612</v>
          </cell>
          <cell r="AM219">
            <v>162017252.5355567</v>
          </cell>
        </row>
        <row r="220">
          <cell r="R220">
            <v>14171778.919999987</v>
          </cell>
          <cell r="S220">
            <v>0</v>
          </cell>
          <cell r="T220">
            <v>0</v>
          </cell>
        </row>
        <row r="224">
          <cell r="Q224">
            <v>13233820</v>
          </cell>
          <cell r="R224">
            <v>36292982</v>
          </cell>
          <cell r="S224">
            <v>40645125</v>
          </cell>
          <cell r="T224">
            <v>45810075</v>
          </cell>
          <cell r="U224">
            <v>45810075</v>
          </cell>
          <cell r="V224">
            <v>45810075</v>
          </cell>
          <cell r="W224">
            <v>45810075</v>
          </cell>
          <cell r="X224">
            <v>45810075</v>
          </cell>
          <cell r="Y224">
            <v>45810075</v>
          </cell>
          <cell r="Z224">
            <v>45810075</v>
          </cell>
          <cell r="AA224">
            <v>45810075</v>
          </cell>
          <cell r="AB224">
            <v>45810075</v>
          </cell>
          <cell r="AC224">
            <v>45810075</v>
          </cell>
          <cell r="AD224">
            <v>45810075</v>
          </cell>
          <cell r="AE224">
            <v>45810075</v>
          </cell>
          <cell r="AF224">
            <v>45810075</v>
          </cell>
          <cell r="AG224">
            <v>45810075</v>
          </cell>
          <cell r="AH224">
            <v>45810075</v>
          </cell>
          <cell r="AI224">
            <v>45810075</v>
          </cell>
          <cell r="AJ224">
            <v>45810075</v>
          </cell>
          <cell r="AK224">
            <v>45810075</v>
          </cell>
          <cell r="AL224">
            <v>45810075</v>
          </cell>
          <cell r="AM224">
            <v>45810075</v>
          </cell>
        </row>
        <row r="225">
          <cell r="I225">
            <v>0</v>
          </cell>
          <cell r="J225">
            <v>0</v>
          </cell>
          <cell r="K225">
            <v>7569046</v>
          </cell>
          <cell r="L225">
            <v>16165118</v>
          </cell>
          <cell r="M225">
            <v>39252984.999999993</v>
          </cell>
          <cell r="N225">
            <v>47219931.410000004</v>
          </cell>
          <cell r="O225">
            <v>56286405.479999997</v>
          </cell>
          <cell r="P225">
            <v>62762617</v>
          </cell>
          <cell r="Q225">
            <v>105091308</v>
          </cell>
          <cell r="R225">
            <v>119325398</v>
          </cell>
          <cell r="S225">
            <v>130062171</v>
          </cell>
          <cell r="T225">
            <v>208379703</v>
          </cell>
          <cell r="U225">
            <v>208379703</v>
          </cell>
          <cell r="V225">
            <v>208379703</v>
          </cell>
          <cell r="W225">
            <v>208379703</v>
          </cell>
          <cell r="X225">
            <v>208379703</v>
          </cell>
          <cell r="Y225">
            <v>208379703</v>
          </cell>
          <cell r="Z225">
            <v>208379703</v>
          </cell>
          <cell r="AA225">
            <v>208379703</v>
          </cell>
          <cell r="AB225">
            <v>208379703</v>
          </cell>
          <cell r="AC225">
            <v>208379703</v>
          </cell>
          <cell r="AD225">
            <v>208379703</v>
          </cell>
          <cell r="AE225">
            <v>208379703</v>
          </cell>
          <cell r="AF225">
            <v>208379703</v>
          </cell>
          <cell r="AG225">
            <v>208379703</v>
          </cell>
          <cell r="AH225">
            <v>208379703</v>
          </cell>
          <cell r="AI225">
            <v>208379703</v>
          </cell>
          <cell r="AJ225">
            <v>208379703</v>
          </cell>
          <cell r="AK225">
            <v>208379703</v>
          </cell>
          <cell r="AL225">
            <v>208379703</v>
          </cell>
          <cell r="AM225">
            <v>208379703</v>
          </cell>
        </row>
        <row r="226">
          <cell r="R226">
            <v>-3404605.92</v>
          </cell>
          <cell r="S226">
            <v>-4406920</v>
          </cell>
          <cell r="T226">
            <v>-3773065</v>
          </cell>
          <cell r="U226">
            <v>-4423769.5405917922</v>
          </cell>
          <cell r="V226">
            <v>-5616501.7263843426</v>
          </cell>
          <cell r="W226">
            <v>-6363664.2250296827</v>
          </cell>
          <cell r="X226">
            <v>-6694727.1304348307</v>
          </cell>
          <cell r="Y226">
            <v>-6644924.8598716166</v>
          </cell>
          <cell r="Z226">
            <v>-6606644.4920667447</v>
          </cell>
          <cell r="AA226">
            <v>-6575802.0301775318</v>
          </cell>
          <cell r="AB226">
            <v>-6553156.1866916642</v>
          </cell>
          <cell r="AC226">
            <v>-7651222.8509575352</v>
          </cell>
          <cell r="AD226">
            <v>-8631794.3462752998</v>
          </cell>
          <cell r="AE226">
            <v>-8678142.4252323862</v>
          </cell>
          <cell r="AF226">
            <v>-8561855.767728705</v>
          </cell>
          <cell r="AG226">
            <v>-9066526.0630635992</v>
          </cell>
          <cell r="AH226">
            <v>-8932174.5810178369</v>
          </cell>
          <cell r="AI226">
            <v>-8270007.238077404</v>
          </cell>
          <cell r="AJ226">
            <v>-8138400.4521503653</v>
          </cell>
          <cell r="AK226">
            <v>-7287126.8409575326</v>
          </cell>
          <cell r="AL226">
            <v>-7224598.6256530369</v>
          </cell>
          <cell r="AM226">
            <v>-7163519.2420862876</v>
          </cell>
        </row>
        <row r="227">
          <cell r="I227">
            <v>0</v>
          </cell>
          <cell r="J227">
            <v>0</v>
          </cell>
          <cell r="K227">
            <v>-5605891</v>
          </cell>
          <cell r="L227">
            <v>-11616472</v>
          </cell>
          <cell r="M227">
            <v>-24596933</v>
          </cell>
          <cell r="N227">
            <v>-30717422</v>
          </cell>
          <cell r="O227">
            <v>-35095115</v>
          </cell>
          <cell r="P227">
            <v>-39828769</v>
          </cell>
          <cell r="Q227">
            <v>-44835725</v>
          </cell>
          <cell r="R227">
            <v>-44835725</v>
          </cell>
          <cell r="S227">
            <v>-54145773</v>
          </cell>
          <cell r="T227">
            <v>-58552693</v>
          </cell>
          <cell r="U227">
            <v>-62325758</v>
          </cell>
          <cell r="V227">
            <v>-66749527.540591791</v>
          </cell>
          <cell r="W227">
            <v>-72366029.266976133</v>
          </cell>
          <cell r="X227">
            <v>-78729693.49200581</v>
          </cell>
          <cell r="Y227">
            <v>-85424420.622440636</v>
          </cell>
          <cell r="Z227">
            <v>-92069345.482312247</v>
          </cell>
          <cell r="AA227">
            <v>-98675989.974378988</v>
          </cell>
          <cell r="AB227">
            <v>-105251792.00455652</v>
          </cell>
          <cell r="AC227">
            <v>-111804948.19124818</v>
          </cell>
          <cell r="AD227">
            <v>-119456171.04220572</v>
          </cell>
          <cell r="AE227">
            <v>-128087965.38848102</v>
          </cell>
          <cell r="AF227">
            <v>-136766107.8137134</v>
          </cell>
          <cell r="AG227">
            <v>-145327963.58144212</v>
          </cell>
          <cell r="AH227">
            <v>-154394489.64450571</v>
          </cell>
          <cell r="AI227">
            <v>-163326664.22552353</v>
          </cell>
          <cell r="AJ227">
            <v>-171596671.46360093</v>
          </cell>
          <cell r="AK227">
            <v>-179735071.91575131</v>
          </cell>
          <cell r="AL227">
            <v>-187022198.75670883</v>
          </cell>
          <cell r="AM227">
            <v>-194246797.38236186</v>
          </cell>
        </row>
        <row r="267">
          <cell r="S267">
            <v>4352143</v>
          </cell>
          <cell r="T267">
            <v>5164950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row>
        <row r="269">
          <cell r="S269">
            <v>54283281.59932185</v>
          </cell>
          <cell r="T269">
            <v>85589341.782471016</v>
          </cell>
          <cell r="U269">
            <v>11446965.576271402</v>
          </cell>
          <cell r="V269">
            <v>25866815.788395531</v>
          </cell>
          <cell r="W269">
            <v>41598860.587025635</v>
          </cell>
          <cell r="X269">
            <v>3985685.5509850429</v>
          </cell>
          <cell r="Y269">
            <v>506857.53132068086</v>
          </cell>
          <cell r="Z269">
            <v>28831264.345423777</v>
          </cell>
          <cell r="AA269">
            <v>-746101.35766873136</v>
          </cell>
          <cell r="AB269">
            <v>-414848.70777285891</v>
          </cell>
          <cell r="AC269">
            <v>-3386361.5600302326</v>
          </cell>
          <cell r="AD269">
            <v>-13618834.937190123</v>
          </cell>
          <cell r="AE269">
            <v>-13918161.704143692</v>
          </cell>
          <cell r="AF269">
            <v>-13731056.07109726</v>
          </cell>
          <cell r="AG269">
            <v>-15347799.158338331</v>
          </cell>
          <cell r="AH269">
            <v>-15139969.840666901</v>
          </cell>
          <cell r="AI269">
            <v>-9985794.8251843341</v>
          </cell>
          <cell r="AJ269">
            <v>7757735.189207159</v>
          </cell>
          <cell r="AK269">
            <v>-5655073.0052932054</v>
          </cell>
          <cell r="AL269">
            <v>-5633366.2917320793</v>
          </cell>
          <cell r="AM269">
            <v>-5157774.1917663235</v>
          </cell>
        </row>
        <row r="378">
          <cell r="U378">
            <v>72561.460000000006</v>
          </cell>
          <cell r="V378">
            <v>72561.460000000006</v>
          </cell>
          <cell r="W378">
            <v>72561.460000000006</v>
          </cell>
          <cell r="X378">
            <v>72561.460000000006</v>
          </cell>
          <cell r="Y378">
            <v>72561.460000000006</v>
          </cell>
          <cell r="Z378">
            <v>72561.460000000006</v>
          </cell>
          <cell r="AA378">
            <v>72561.460000000006</v>
          </cell>
          <cell r="AB378">
            <v>72561.460000000006</v>
          </cell>
          <cell r="AC378">
            <v>72561.460000000006</v>
          </cell>
          <cell r="AD378">
            <v>72561.460000000006</v>
          </cell>
          <cell r="AE378">
            <v>72561.460000000006</v>
          </cell>
          <cell r="AF378">
            <v>72561.460000000006</v>
          </cell>
          <cell r="AG378">
            <v>72561.460000000006</v>
          </cell>
          <cell r="AH378">
            <v>72561.460000000006</v>
          </cell>
          <cell r="AI378">
            <v>72561.460000000006</v>
          </cell>
          <cell r="AJ378">
            <v>72561.460000000006</v>
          </cell>
          <cell r="AK378">
            <v>72561.460000000006</v>
          </cell>
          <cell r="AL378">
            <v>72561.460000000006</v>
          </cell>
          <cell r="AM378">
            <v>72561.460000000006</v>
          </cell>
        </row>
        <row r="409">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row>
        <row r="440">
          <cell r="U440">
            <v>0</v>
          </cell>
          <cell r="V440">
            <v>0</v>
          </cell>
          <cell r="W440">
            <v>0</v>
          </cell>
          <cell r="X440">
            <v>0</v>
          </cell>
          <cell r="Y440">
            <v>0</v>
          </cell>
          <cell r="Z440">
            <v>0</v>
          </cell>
          <cell r="AA440">
            <v>0</v>
          </cell>
          <cell r="AB440">
            <v>0</v>
          </cell>
          <cell r="AC440">
            <v>0</v>
          </cell>
          <cell r="AD440">
            <v>529177.4</v>
          </cell>
          <cell r="AE440">
            <v>529177.4</v>
          </cell>
          <cell r="AF440">
            <v>529177.4</v>
          </cell>
          <cell r="AG440">
            <v>529177.4</v>
          </cell>
          <cell r="AH440">
            <v>529177.4</v>
          </cell>
          <cell r="AI440">
            <v>2.3283064365386963E-10</v>
          </cell>
          <cell r="AJ440">
            <v>0</v>
          </cell>
          <cell r="AK440">
            <v>0</v>
          </cell>
          <cell r="AL440">
            <v>0</v>
          </cell>
          <cell r="AM440">
            <v>0</v>
          </cell>
        </row>
      </sheetData>
      <sheetData sheetId="21" refreshError="1">
        <row r="28">
          <cell r="S28">
            <v>30009236</v>
          </cell>
          <cell r="T28">
            <v>31852599.945205476</v>
          </cell>
          <cell r="U28">
            <v>0</v>
          </cell>
          <cell r="V28">
            <v>8483600</v>
          </cell>
          <cell r="W28">
            <v>8483600</v>
          </cell>
          <cell r="X28">
            <v>4241800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row>
        <row r="33">
          <cell r="I33">
            <v>77988</v>
          </cell>
          <cell r="J33">
            <v>1692</v>
          </cell>
          <cell r="K33">
            <v>-292</v>
          </cell>
          <cell r="L33">
            <v>1462.8000000000029</v>
          </cell>
          <cell r="M33">
            <v>8772.2000000000116</v>
          </cell>
          <cell r="N33">
            <v>2889.9999999999854</v>
          </cell>
          <cell r="O33">
            <v>3277</v>
          </cell>
          <cell r="P33">
            <v>1415.833333333343</v>
          </cell>
          <cell r="Q33">
            <v>4727.666666666657</v>
          </cell>
          <cell r="R33">
            <v>16350.5</v>
          </cell>
          <cell r="S33">
            <v>0</v>
          </cell>
          <cell r="T33">
            <v>39761.237291524099</v>
          </cell>
          <cell r="U33">
            <v>40153.167708475899</v>
          </cell>
          <cell r="V33">
            <v>25222.247637499997</v>
          </cell>
          <cell r="W33">
            <v>10297.505630875006</v>
          </cell>
          <cell r="X33">
            <v>2403.1423723987537</v>
          </cell>
          <cell r="Y33">
            <v>2442.61178019832</v>
          </cell>
          <cell r="Z33">
            <v>2483.4679001713521</v>
          </cell>
          <cell r="AA33">
            <v>2525.796602722432</v>
          </cell>
          <cell r="AB33">
            <v>2569.6904651713849</v>
          </cell>
          <cell r="AC33">
            <v>2615.2493561950105</v>
          </cell>
          <cell r="AD33">
            <v>2662.5810744788323</v>
          </cell>
          <cell r="AE33">
            <v>2711.802046793804</v>
          </cell>
          <cell r="AF33">
            <v>2763.038091214723</v>
          </cell>
          <cell r="AG33">
            <v>2816.4252517659625</v>
          </cell>
          <cell r="AH33">
            <v>2872.1107113908802</v>
          </cell>
          <cell r="AI33">
            <v>2930.2537908214726</v>
          </cell>
          <cell r="AJ33">
            <v>2991.0270416722924</v>
          </cell>
          <cell r="AK33">
            <v>3054.6174428929517</v>
          </cell>
          <cell r="AL33">
            <v>3121.2277106253896</v>
          </cell>
          <cell r="AM33">
            <v>3191.0777324896771</v>
          </cell>
        </row>
        <row r="37">
          <cell r="K37">
            <v>1140</v>
          </cell>
          <cell r="L37">
            <v>1140</v>
          </cell>
          <cell r="M37">
            <v>1140</v>
          </cell>
          <cell r="N37">
            <v>1140</v>
          </cell>
          <cell r="O37">
            <v>1140</v>
          </cell>
          <cell r="P37">
            <v>1350</v>
          </cell>
          <cell r="Q37">
            <v>1560</v>
          </cell>
          <cell r="R37">
            <v>1710</v>
          </cell>
          <cell r="S37">
            <v>1830</v>
          </cell>
          <cell r="T37">
            <v>1830</v>
          </cell>
          <cell r="U37">
            <v>2824.0309322881026</v>
          </cell>
          <cell r="V37">
            <v>3827.8601250000002</v>
          </cell>
          <cell r="W37">
            <v>4458.4163159375003</v>
          </cell>
          <cell r="X37">
            <v>4715.8539567093758</v>
          </cell>
          <cell r="Y37">
            <v>4775.9325160193448</v>
          </cell>
          <cell r="Z37">
            <v>4836.9978105243026</v>
          </cell>
          <cell r="AA37">
            <v>4899.0845080285862</v>
          </cell>
          <cell r="AB37">
            <v>4962.2294230966472</v>
          </cell>
          <cell r="AC37">
            <v>5026.4716847259315</v>
          </cell>
          <cell r="AD37">
            <v>5091.8529186308069</v>
          </cell>
          <cell r="AE37">
            <v>5158.4174454927779</v>
          </cell>
          <cell r="AF37">
            <v>5226.2124966626234</v>
          </cell>
          <cell r="AG37">
            <v>5295.2884489429916</v>
          </cell>
          <cell r="AH37">
            <v>5365.6990802371411</v>
          </cell>
          <cell r="AI37">
            <v>5437.5018480219132</v>
          </cell>
          <cell r="AJ37">
            <v>5510.7581927924502</v>
          </cell>
          <cell r="AK37">
            <v>5585.5338688342572</v>
          </cell>
          <cell r="AL37">
            <v>5661.8993049065812</v>
          </cell>
          <cell r="AM37">
            <v>5739.9299976722159</v>
          </cell>
        </row>
        <row r="58">
          <cell r="S58">
            <v>0</v>
          </cell>
          <cell r="T58">
            <v>0</v>
          </cell>
        </row>
        <row r="68">
          <cell r="S68">
            <v>0</v>
          </cell>
          <cell r="T68">
            <v>0</v>
          </cell>
        </row>
        <row r="71">
          <cell r="S71">
            <v>30009236</v>
          </cell>
          <cell r="T71">
            <v>31852599.945205476</v>
          </cell>
          <cell r="U71">
            <v>5080000</v>
          </cell>
          <cell r="V71">
            <v>18288000</v>
          </cell>
          <cell r="W71">
            <v>18288000</v>
          </cell>
          <cell r="X71">
            <v>16428959.982910188</v>
          </cell>
          <cell r="Y71">
            <v>2468625.5196779855</v>
          </cell>
          <cell r="Z71">
            <v>2559646.3286966551</v>
          </cell>
          <cell r="AA71">
            <v>2656208.2655364755</v>
          </cell>
          <cell r="AB71">
            <v>2758729.7066661948</v>
          </cell>
          <cell r="AC71">
            <v>2867664.502499124</v>
          </cell>
          <cell r="AD71">
            <v>2983505.2108338629</v>
          </cell>
          <cell r="AE71">
            <v>3106786.6379828998</v>
          </cell>
          <cell r="AF71">
            <v>3238089.7175776511</v>
          </cell>
          <cell r="AG71">
            <v>3378045.7599933869</v>
          </cell>
          <cell r="AH71">
            <v>3527341.1085961373</v>
          </cell>
          <cell r="AI71">
            <v>3686722.2425858011</v>
          </cell>
          <cell r="AJ71">
            <v>3857001.3701465679</v>
          </cell>
          <cell r="AK71">
            <v>4039062.5599341933</v>
          </cell>
          <cell r="AL71">
            <v>4233868.4636879684</v>
          </cell>
          <cell r="AM71">
            <v>4442467.687977423</v>
          </cell>
        </row>
        <row r="77">
          <cell r="S77">
            <v>30009236</v>
          </cell>
          <cell r="T77">
            <v>31852599.945205476</v>
          </cell>
          <cell r="U77">
            <v>5080000</v>
          </cell>
          <cell r="V77">
            <v>18288000</v>
          </cell>
          <cell r="W77">
            <v>18288000</v>
          </cell>
          <cell r="X77">
            <v>16428959.982910188</v>
          </cell>
          <cell r="Y77">
            <v>2468625.5196779855</v>
          </cell>
          <cell r="Z77">
            <v>2559646.3286966551</v>
          </cell>
          <cell r="AA77">
            <v>2656208.2655364755</v>
          </cell>
          <cell r="AB77">
            <v>2758729.7066661948</v>
          </cell>
          <cell r="AC77">
            <v>2867664.502499124</v>
          </cell>
          <cell r="AD77">
            <v>2983505.2108338629</v>
          </cell>
          <cell r="AE77">
            <v>3106786.6379828998</v>
          </cell>
          <cell r="AF77">
            <v>3238089.7175776511</v>
          </cell>
          <cell r="AG77">
            <v>3378045.7599933869</v>
          </cell>
          <cell r="AH77">
            <v>3527341.1085961373</v>
          </cell>
          <cell r="AI77">
            <v>3686722.2425858011</v>
          </cell>
          <cell r="AJ77">
            <v>3857001.3701465679</v>
          </cell>
          <cell r="AK77">
            <v>4039062.5599341933</v>
          </cell>
          <cell r="AL77">
            <v>4233868.4636879684</v>
          </cell>
          <cell r="AM77">
            <v>4442467.687977423</v>
          </cell>
        </row>
        <row r="83">
          <cell r="R83">
            <v>412939.59</v>
          </cell>
          <cell r="S83">
            <v>413373</v>
          </cell>
          <cell r="T83">
            <v>243621</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row>
        <row r="86">
          <cell r="S86">
            <v>11277</v>
          </cell>
          <cell r="T86">
            <v>423930</v>
          </cell>
        </row>
        <row r="87">
          <cell r="R87">
            <v>82531</v>
          </cell>
          <cell r="S87">
            <v>424650</v>
          </cell>
          <cell r="T87">
            <v>667551</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row>
        <row r="95">
          <cell r="I95">
            <v>56598877.161434978</v>
          </cell>
          <cell r="J95">
            <v>56802205.361298084</v>
          </cell>
          <cell r="K95">
            <v>59121074.133227907</v>
          </cell>
          <cell r="L95">
            <v>60274252.495347224</v>
          </cell>
          <cell r="M95">
            <v>21321287</v>
          </cell>
          <cell r="N95">
            <v>38459952</v>
          </cell>
          <cell r="O95">
            <v>45458957</v>
          </cell>
          <cell r="P95">
            <v>49521044</v>
          </cell>
          <cell r="Q95">
            <v>119060191</v>
          </cell>
          <cell r="R95">
            <v>125088929</v>
          </cell>
          <cell r="S95">
            <v>154282622</v>
          </cell>
          <cell r="T95">
            <v>138525181</v>
          </cell>
          <cell r="U95">
            <v>143605181</v>
          </cell>
          <cell r="V95">
            <v>161893181</v>
          </cell>
          <cell r="W95">
            <v>180181181</v>
          </cell>
          <cell r="X95">
            <v>196610140.98291019</v>
          </cell>
          <cell r="Y95">
            <v>199078766.50258818</v>
          </cell>
          <cell r="Z95">
            <v>201638412.83128485</v>
          </cell>
          <cell r="AA95">
            <v>204294621.09682134</v>
          </cell>
          <cell r="AB95">
            <v>207053350.80348754</v>
          </cell>
          <cell r="AC95">
            <v>209921015.30598667</v>
          </cell>
          <cell r="AD95">
            <v>212904520.51682055</v>
          </cell>
          <cell r="AE95">
            <v>216011307.15480345</v>
          </cell>
          <cell r="AF95">
            <v>219249396.87238112</v>
          </cell>
          <cell r="AG95">
            <v>222627442.6323745</v>
          </cell>
          <cell r="AH95">
            <v>226154783.74097064</v>
          </cell>
          <cell r="AI95">
            <v>229841505.98355645</v>
          </cell>
          <cell r="AJ95">
            <v>233698507.35370302</v>
          </cell>
          <cell r="AK95">
            <v>237737569.91363722</v>
          </cell>
          <cell r="AL95">
            <v>241971438.37732518</v>
          </cell>
          <cell r="AM95">
            <v>246413906.06530261</v>
          </cell>
        </row>
        <row r="98">
          <cell r="I98">
            <v>3000</v>
          </cell>
          <cell r="J98">
            <v>99316.574999999983</v>
          </cell>
          <cell r="K98">
            <v>49211.049999999996</v>
          </cell>
          <cell r="L98">
            <v>207211.04999999993</v>
          </cell>
          <cell r="M98">
            <v>2552000</v>
          </cell>
          <cell r="N98">
            <v>1040039.9999999999</v>
          </cell>
          <cell r="O98">
            <v>1259018.0000000002</v>
          </cell>
          <cell r="P98">
            <v>1608967</v>
          </cell>
          <cell r="Q98">
            <v>5114335</v>
          </cell>
          <cell r="R98">
            <v>5114335</v>
          </cell>
          <cell r="S98">
            <v>5114335</v>
          </cell>
          <cell r="T98">
            <v>5114335</v>
          </cell>
          <cell r="U98">
            <v>2595053.2580000004</v>
          </cell>
          <cell r="V98">
            <v>2960813.2580000004</v>
          </cell>
          <cell r="W98">
            <v>3326573.2580000004</v>
          </cell>
          <cell r="X98">
            <v>3655152.4576582043</v>
          </cell>
          <cell r="Y98">
            <v>3704524.9680517642</v>
          </cell>
          <cell r="Z98">
            <v>3755717.8946256973</v>
          </cell>
          <cell r="AA98">
            <v>3808842.0599364266</v>
          </cell>
          <cell r="AB98">
            <v>3864016.6540697506</v>
          </cell>
          <cell r="AC98">
            <v>3921369.9441197328</v>
          </cell>
          <cell r="AD98">
            <v>3981040.04833641</v>
          </cell>
          <cell r="AE98">
            <v>4043175.7810960677</v>
          </cell>
          <cell r="AF98">
            <v>4107937.5754476208</v>
          </cell>
          <cell r="AG98">
            <v>4175498.4906474887</v>
          </cell>
          <cell r="AH98">
            <v>4246045.312819411</v>
          </cell>
          <cell r="AI98">
            <v>4319779.7576711271</v>
          </cell>
          <cell r="AJ98">
            <v>4396919.7850740589</v>
          </cell>
          <cell r="AK98">
            <v>4477701.0362727428</v>
          </cell>
          <cell r="AL98">
            <v>4562378.4055465022</v>
          </cell>
          <cell r="AM98">
            <v>4651227.7593060508</v>
          </cell>
        </row>
        <row r="101">
          <cell r="I101">
            <v>3000</v>
          </cell>
          <cell r="J101">
            <v>99316.574999999983</v>
          </cell>
          <cell r="K101">
            <v>49211.049999999996</v>
          </cell>
          <cell r="L101">
            <v>207211.04999999993</v>
          </cell>
          <cell r="M101">
            <v>2552000</v>
          </cell>
          <cell r="N101">
            <v>1040039.9999999999</v>
          </cell>
          <cell r="O101">
            <v>1259018.0000000002</v>
          </cell>
          <cell r="P101">
            <v>1608967</v>
          </cell>
          <cell r="Q101">
            <v>5114335</v>
          </cell>
          <cell r="R101">
            <v>5114335</v>
          </cell>
          <cell r="S101">
            <v>5114335</v>
          </cell>
          <cell r="T101">
            <v>5114335</v>
          </cell>
          <cell r="U101">
            <v>3980305.0680000004</v>
          </cell>
          <cell r="V101">
            <v>4346065.068</v>
          </cell>
          <cell r="W101">
            <v>4711825.068</v>
          </cell>
          <cell r="X101">
            <v>5040404.2676582038</v>
          </cell>
          <cell r="Y101">
            <v>5089776.7780517638</v>
          </cell>
          <cell r="Z101">
            <v>5140969.7046256978</v>
          </cell>
          <cell r="AA101">
            <v>5194093.8699364271</v>
          </cell>
          <cell r="AB101">
            <v>5249268.4640697502</v>
          </cell>
          <cell r="AC101">
            <v>5306621.7541197333</v>
          </cell>
          <cell r="AD101">
            <v>5366291.8583364058</v>
          </cell>
          <cell r="AE101">
            <v>4043175.7810960677</v>
          </cell>
          <cell r="AF101">
            <v>4107937.5754476208</v>
          </cell>
          <cell r="AG101">
            <v>4175498.4906474887</v>
          </cell>
          <cell r="AH101">
            <v>4246045.312819411</v>
          </cell>
          <cell r="AI101">
            <v>4319779.7576711271</v>
          </cell>
          <cell r="AJ101">
            <v>4396919.7850740589</v>
          </cell>
          <cell r="AK101">
            <v>4477701.0362727428</v>
          </cell>
          <cell r="AL101">
            <v>4562378.4055465022</v>
          </cell>
          <cell r="AM101">
            <v>4651227.7593060508</v>
          </cell>
        </row>
        <row r="107">
          <cell r="I107">
            <v>3000</v>
          </cell>
          <cell r="J107">
            <v>102316.57499999998</v>
          </cell>
          <cell r="K107">
            <v>151527.62499999997</v>
          </cell>
          <cell r="L107">
            <v>358738.67499999987</v>
          </cell>
          <cell r="M107">
            <v>2910353</v>
          </cell>
          <cell r="N107">
            <v>4169370</v>
          </cell>
          <cell r="O107">
            <v>5428388</v>
          </cell>
          <cell r="P107">
            <v>7037355.9400000004</v>
          </cell>
          <cell r="Q107">
            <v>48911719</v>
          </cell>
          <cell r="R107">
            <v>46144078</v>
          </cell>
          <cell r="S107">
            <v>51258414</v>
          </cell>
          <cell r="T107">
            <v>0</v>
          </cell>
          <cell r="U107">
            <v>3980305.0680000004</v>
          </cell>
          <cell r="V107">
            <v>8326370.1360000009</v>
          </cell>
          <cell r="W107">
            <v>13038195.204</v>
          </cell>
          <cell r="X107">
            <v>18078599.471658207</v>
          </cell>
          <cell r="Y107">
            <v>23168376.249709971</v>
          </cell>
          <cell r="Z107">
            <v>28309345.954335667</v>
          </cell>
          <cell r="AA107">
            <v>33503439.824272096</v>
          </cell>
          <cell r="AB107">
            <v>38752708.28834185</v>
          </cell>
          <cell r="AC107">
            <v>44059330.042461582</v>
          </cell>
          <cell r="AD107">
            <v>49425621.900797993</v>
          </cell>
          <cell r="AE107">
            <v>53468797.681894064</v>
          </cell>
          <cell r="AF107">
            <v>57576735.257341683</v>
          </cell>
          <cell r="AG107">
            <v>61752233.74798917</v>
          </cell>
          <cell r="AH107">
            <v>65998279.060808584</v>
          </cell>
          <cell r="AI107">
            <v>70318058.818479702</v>
          </cell>
          <cell r="AJ107">
            <v>74714978.603553757</v>
          </cell>
          <cell r="AK107">
            <v>79192679.639826506</v>
          </cell>
          <cell r="AL107">
            <v>83755058.045373008</v>
          </cell>
          <cell r="AM107">
            <v>88406285.804679066</v>
          </cell>
        </row>
        <row r="122">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row>
        <row r="126">
          <cell r="Q126">
            <v>2712254.8083916893</v>
          </cell>
          <cell r="R126">
            <v>2968639</v>
          </cell>
          <cell r="S126">
            <v>3684174</v>
          </cell>
          <cell r="T126">
            <v>4992060</v>
          </cell>
          <cell r="U126">
            <v>12158523.49225227</v>
          </cell>
          <cell r="V126">
            <v>13273965.13220798</v>
          </cell>
          <cell r="W126">
            <v>13944057.515769567</v>
          </cell>
          <cell r="X126">
            <v>14947891.175357956</v>
          </cell>
          <cell r="Y126">
            <v>15776504.329675663</v>
          </cell>
          <cell r="Z126">
            <v>16641163.054691259</v>
          </cell>
          <cell r="AA126">
            <v>17543137.384810925</v>
          </cell>
          <cell r="AB126">
            <v>19303022.905771434</v>
          </cell>
          <cell r="AC126">
            <v>20419584.174781352</v>
          </cell>
          <cell r="AD126">
            <v>21526723.66577176</v>
          </cell>
          <cell r="AE126">
            <v>22624863.923231367</v>
          </cell>
          <cell r="AF126">
            <v>23714370.537499372</v>
          </cell>
          <cell r="AG126">
            <v>24795550.336051036</v>
          </cell>
          <cell r="AH126">
            <v>25747429.355227534</v>
          </cell>
          <cell r="AI126">
            <v>26667363.111008354</v>
          </cell>
          <cell r="AJ126">
            <v>27626371.367254104</v>
          </cell>
          <cell r="AK126">
            <v>28626480.963102039</v>
          </cell>
          <cell r="AL126">
            <v>29669847.780686032</v>
          </cell>
          <cell r="AM126">
            <v>30758766.671325356</v>
          </cell>
        </row>
        <row r="156">
          <cell r="R156">
            <v>1440</v>
          </cell>
        </row>
        <row r="161">
          <cell r="R161">
            <v>2471728</v>
          </cell>
          <cell r="S161">
            <v>3259524</v>
          </cell>
          <cell r="T161">
            <v>4324509</v>
          </cell>
          <cell r="U161">
            <v>12158523.49225227</v>
          </cell>
          <cell r="V161">
            <v>13273965.13220798</v>
          </cell>
          <cell r="W161">
            <v>13944057.515769567</v>
          </cell>
          <cell r="X161">
            <v>14947891.175357956</v>
          </cell>
          <cell r="Y161">
            <v>15776504.329675663</v>
          </cell>
          <cell r="Z161">
            <v>16641163.054691259</v>
          </cell>
          <cell r="AA161">
            <v>17543137.384810925</v>
          </cell>
          <cell r="AB161">
            <v>19303022.905771434</v>
          </cell>
          <cell r="AC161">
            <v>20419584.174781352</v>
          </cell>
          <cell r="AD161">
            <v>21526723.66577176</v>
          </cell>
          <cell r="AE161">
            <v>22624863.923231367</v>
          </cell>
          <cell r="AF161">
            <v>23714370.537499372</v>
          </cell>
          <cell r="AG161">
            <v>24795550.336051036</v>
          </cell>
          <cell r="AH161">
            <v>25747429.355227534</v>
          </cell>
          <cell r="AI161">
            <v>26667363.111008354</v>
          </cell>
          <cell r="AJ161">
            <v>27626371.367254104</v>
          </cell>
          <cell r="AK161">
            <v>28626480.963102039</v>
          </cell>
          <cell r="AL161">
            <v>29669847.780686032</v>
          </cell>
          <cell r="AM161">
            <v>30758766.671325356</v>
          </cell>
        </row>
        <row r="164">
          <cell r="I164">
            <v>3000</v>
          </cell>
          <cell r="J164">
            <v>99316.574999999983</v>
          </cell>
          <cell r="K164">
            <v>49211.049999999996</v>
          </cell>
          <cell r="L164">
            <v>207211.04999999993</v>
          </cell>
          <cell r="M164">
            <v>2552000</v>
          </cell>
          <cell r="N164">
            <v>1040039.9999999999</v>
          </cell>
          <cell r="O164">
            <v>1259018.0000000002</v>
          </cell>
          <cell r="P164">
            <v>1608967</v>
          </cell>
          <cell r="Q164">
            <v>5114335</v>
          </cell>
          <cell r="R164">
            <v>5114335</v>
          </cell>
          <cell r="S164">
            <v>5114335</v>
          </cell>
          <cell r="T164">
            <v>5114335</v>
          </cell>
          <cell r="U164">
            <v>3980305.0680000004</v>
          </cell>
          <cell r="V164">
            <v>4346065.068</v>
          </cell>
          <cell r="W164">
            <v>4711825.068</v>
          </cell>
          <cell r="X164">
            <v>5040404.2676582038</v>
          </cell>
          <cell r="Y164">
            <v>5089776.7780517638</v>
          </cell>
          <cell r="Z164">
            <v>5140969.7046256978</v>
          </cell>
          <cell r="AA164">
            <v>5194093.8699364271</v>
          </cell>
          <cell r="AB164">
            <v>5249268.4640697502</v>
          </cell>
          <cell r="AC164">
            <v>5306621.7541197333</v>
          </cell>
          <cell r="AD164">
            <v>5366291.8583364058</v>
          </cell>
          <cell r="AE164">
            <v>4043175.7810960677</v>
          </cell>
          <cell r="AF164">
            <v>4107937.5754476208</v>
          </cell>
          <cell r="AG164">
            <v>4175498.4906474887</v>
          </cell>
          <cell r="AH164">
            <v>4246045.312819411</v>
          </cell>
          <cell r="AI164">
            <v>4319779.7576711271</v>
          </cell>
          <cell r="AJ164">
            <v>4396919.7850740589</v>
          </cell>
          <cell r="AK164">
            <v>4477701.0362727428</v>
          </cell>
          <cell r="AL164">
            <v>4562378.4055465022</v>
          </cell>
          <cell r="AM164">
            <v>4651227.7593060508</v>
          </cell>
        </row>
        <row r="172">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row>
        <row r="174">
          <cell r="R174">
            <v>-2642607</v>
          </cell>
          <cell r="S174">
            <v>-1854811</v>
          </cell>
          <cell r="T174">
            <v>-789826</v>
          </cell>
          <cell r="U174">
            <v>8178218.4242522698</v>
          </cell>
          <cell r="V174">
            <v>8927900.0642079804</v>
          </cell>
          <cell r="W174">
            <v>9232232.4477695674</v>
          </cell>
          <cell r="X174">
            <v>9907486.9076997526</v>
          </cell>
          <cell r="Y174">
            <v>10686727.551623899</v>
          </cell>
          <cell r="Z174">
            <v>11500193.350065561</v>
          </cell>
          <cell r="AA174">
            <v>12349043.514874497</v>
          </cell>
          <cell r="AB174">
            <v>14053754.441701684</v>
          </cell>
          <cell r="AC174">
            <v>15112962.420661619</v>
          </cell>
          <cell r="AD174">
            <v>16160431.807435354</v>
          </cell>
          <cell r="AE174">
            <v>18581688.1421353</v>
          </cell>
          <cell r="AF174">
            <v>19606432.962051749</v>
          </cell>
          <cell r="AG174">
            <v>20620051.845403548</v>
          </cell>
          <cell r="AH174">
            <v>21501384.042408124</v>
          </cell>
          <cell r="AI174">
            <v>22347583.353337228</v>
          </cell>
          <cell r="AJ174">
            <v>23229451.582180046</v>
          </cell>
          <cell r="AK174">
            <v>24148779.926829297</v>
          </cell>
          <cell r="AL174">
            <v>25107469.375139531</v>
          </cell>
          <cell r="AM174">
            <v>26107538.912019305</v>
          </cell>
        </row>
        <row r="179">
          <cell r="T179">
            <v>0</v>
          </cell>
          <cell r="U179">
            <v>38437054.095351361</v>
          </cell>
          <cell r="V179">
            <v>52550239.084797859</v>
          </cell>
          <cell r="W179">
            <v>66293268.885498948</v>
          </cell>
          <cell r="X179">
            <v>85298377.315587774</v>
          </cell>
          <cell r="Y179">
            <v>101074881.64526343</v>
          </cell>
          <cell r="Z179">
            <v>117716044.69995469</v>
          </cell>
          <cell r="AA179">
            <v>135259182.08476561</v>
          </cell>
          <cell r="AB179">
            <v>154562204.99053705</v>
          </cell>
          <cell r="AC179">
            <v>174981789.1653184</v>
          </cell>
          <cell r="AD179">
            <v>196508512.83109015</v>
          </cell>
          <cell r="AE179">
            <v>219133376.75432152</v>
          </cell>
          <cell r="AF179">
            <v>242847747.29182088</v>
          </cell>
          <cell r="AG179">
            <v>267643297.62787193</v>
          </cell>
          <cell r="AH179">
            <v>293390726.98309946</v>
          </cell>
          <cell r="AI179">
            <v>320058090.09410781</v>
          </cell>
          <cell r="AJ179">
            <v>347684461.46136189</v>
          </cell>
          <cell r="AK179">
            <v>376310942.42446393</v>
          </cell>
          <cell r="AL179">
            <v>405980790.20514995</v>
          </cell>
          <cell r="AM179">
            <v>436739556.87647533</v>
          </cell>
        </row>
        <row r="181">
          <cell r="M181">
            <v>4272950</v>
          </cell>
          <cell r="N181">
            <v>5444452.1200000001</v>
          </cell>
          <cell r="O181">
            <v>8946020</v>
          </cell>
          <cell r="P181">
            <v>14533870</v>
          </cell>
          <cell r="Q181">
            <v>19329066</v>
          </cell>
          <cell r="R181">
            <v>1426431</v>
          </cell>
          <cell r="T181">
            <v>0</v>
          </cell>
          <cell r="U181">
            <v>4695409.3969009081</v>
          </cell>
          <cell r="V181">
            <v>3856189.5396623947</v>
          </cell>
          <cell r="W181">
            <v>4057217.2547308709</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row>
        <row r="183">
          <cell r="Q183">
            <v>7280</v>
          </cell>
          <cell r="S183">
            <v>25981880</v>
          </cell>
          <cell r="T183">
            <v>30973940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row>
        <row r="195">
          <cell r="Q195">
            <v>4062087</v>
          </cell>
          <cell r="R195" t="str">
            <v>-</v>
          </cell>
        </row>
        <row r="196">
          <cell r="Q196">
            <v>12790</v>
          </cell>
          <cell r="R196">
            <v>715719</v>
          </cell>
          <cell r="S196">
            <v>3453610</v>
          </cell>
          <cell r="T196">
            <v>0</v>
          </cell>
        </row>
        <row r="200">
          <cell r="M200">
            <v>163872</v>
          </cell>
        </row>
        <row r="202">
          <cell r="R202">
            <v>71416882</v>
          </cell>
        </row>
        <row r="206">
          <cell r="M206">
            <v>77765768</v>
          </cell>
          <cell r="N206">
            <v>77765768</v>
          </cell>
          <cell r="O206">
            <v>77765768</v>
          </cell>
          <cell r="P206">
            <v>77765768</v>
          </cell>
          <cell r="Q206">
            <v>78129599</v>
          </cell>
          <cell r="R206">
            <v>42616808</v>
          </cell>
          <cell r="S206">
            <v>151761332</v>
          </cell>
          <cell r="T206">
            <v>196492354</v>
          </cell>
          <cell r="U206">
            <v>201572354</v>
          </cell>
          <cell r="V206">
            <v>219860354</v>
          </cell>
          <cell r="W206">
            <v>238148354</v>
          </cell>
          <cell r="X206">
            <v>254577313.98291019</v>
          </cell>
          <cell r="Y206">
            <v>257045939.50258818</v>
          </cell>
          <cell r="Z206">
            <v>259605585.83128485</v>
          </cell>
          <cell r="AA206">
            <v>262261794.09682134</v>
          </cell>
          <cell r="AB206">
            <v>265020523.80348754</v>
          </cell>
          <cell r="AC206">
            <v>267888188.30598667</v>
          </cell>
          <cell r="AD206">
            <v>270871693.51682055</v>
          </cell>
          <cell r="AE206">
            <v>273978480.15480345</v>
          </cell>
          <cell r="AF206">
            <v>277216569.87238109</v>
          </cell>
          <cell r="AG206">
            <v>280594615.63237447</v>
          </cell>
          <cell r="AH206">
            <v>284121956.74097061</v>
          </cell>
          <cell r="AI206">
            <v>287808678.98355639</v>
          </cell>
          <cell r="AJ206">
            <v>291665680.35370296</v>
          </cell>
          <cell r="AK206">
            <v>295704742.91363716</v>
          </cell>
          <cell r="AL206">
            <v>299938611.37732512</v>
          </cell>
          <cell r="AM206">
            <v>304381079.06530255</v>
          </cell>
        </row>
        <row r="207">
          <cell r="M207">
            <v>13060000</v>
          </cell>
          <cell r="N207">
            <v>30240000</v>
          </cell>
          <cell r="O207">
            <v>37239000</v>
          </cell>
          <cell r="P207">
            <v>41301210</v>
          </cell>
          <cell r="Q207">
            <v>37740428</v>
          </cell>
          <cell r="R207">
            <v>82264073</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08">
          <cell r="R208">
            <v>-2642607</v>
          </cell>
          <cell r="S208">
            <v>-1854811</v>
          </cell>
          <cell r="T208">
            <v>-784378</v>
          </cell>
          <cell r="U208">
            <v>8178218.4242522698</v>
          </cell>
          <cell r="V208">
            <v>8927900.0642079804</v>
          </cell>
          <cell r="W208">
            <v>9232232.4477695674</v>
          </cell>
          <cell r="X208">
            <v>9907486.9076997526</v>
          </cell>
          <cell r="Y208">
            <v>10686727.551623899</v>
          </cell>
          <cell r="Z208">
            <v>11500193.350065561</v>
          </cell>
          <cell r="AA208">
            <v>12349043.514874497</v>
          </cell>
          <cell r="AB208">
            <v>14053754.441701684</v>
          </cell>
          <cell r="AC208">
            <v>15112962.420661619</v>
          </cell>
          <cell r="AD208">
            <v>16160431.807435354</v>
          </cell>
          <cell r="AE208">
            <v>18581688.1421353</v>
          </cell>
          <cell r="AF208">
            <v>19606432.962051749</v>
          </cell>
          <cell r="AG208">
            <v>20620051.845403548</v>
          </cell>
          <cell r="AH208">
            <v>21501384.042408124</v>
          </cell>
          <cell r="AI208">
            <v>22347583.353337228</v>
          </cell>
          <cell r="AJ208">
            <v>23229451.582180046</v>
          </cell>
          <cell r="AK208">
            <v>24148779.926829297</v>
          </cell>
          <cell r="AL208">
            <v>25107469.375139531</v>
          </cell>
          <cell r="AM208">
            <v>26107538.912019305</v>
          </cell>
        </row>
        <row r="209">
          <cell r="M209">
            <v>-14574451</v>
          </cell>
          <cell r="N209">
            <v>-14585160</v>
          </cell>
          <cell r="O209">
            <v>-19830474</v>
          </cell>
          <cell r="P209">
            <v>-21381478</v>
          </cell>
          <cell r="Q209">
            <v>-21711437</v>
          </cell>
          <cell r="R209">
            <v>-21711437</v>
          </cell>
          <cell r="S209">
            <v>-24354044</v>
          </cell>
          <cell r="T209">
            <v>-26208855</v>
          </cell>
          <cell r="U209">
            <v>-26993233</v>
          </cell>
          <cell r="V209">
            <v>-18815014.575747728</v>
          </cell>
          <cell r="W209">
            <v>-9887114.5115397479</v>
          </cell>
          <cell r="X209">
            <v>-654882.06377018057</v>
          </cell>
          <cell r="Y209">
            <v>9252604.843929572</v>
          </cell>
          <cell r="Z209">
            <v>19939332.39555347</v>
          </cell>
          <cell r="AA209">
            <v>31439525.745619029</v>
          </cell>
          <cell r="AB209">
            <v>43788569.260493524</v>
          </cell>
          <cell r="AC209">
            <v>57842323.702195212</v>
          </cell>
          <cell r="AD209">
            <v>72955286.122856826</v>
          </cell>
          <cell r="AE209">
            <v>89115717.930292174</v>
          </cell>
          <cell r="AF209">
            <v>107697406.07242748</v>
          </cell>
          <cell r="AG209">
            <v>127303839.03447923</v>
          </cell>
          <cell r="AH209">
            <v>147923890.87988278</v>
          </cell>
          <cell r="AI209">
            <v>169425274.92229092</v>
          </cell>
          <cell r="AJ209">
            <v>191772858.27562815</v>
          </cell>
          <cell r="AK209">
            <v>215002309.8578082</v>
          </cell>
          <cell r="AL209">
            <v>239151089.78463751</v>
          </cell>
          <cell r="AM209">
            <v>264258559.15977705</v>
          </cell>
        </row>
        <row r="210">
          <cell r="Q210">
            <v>94158590</v>
          </cell>
          <cell r="R210">
            <v>100526837</v>
          </cell>
          <cell r="S210">
            <v>125552477</v>
          </cell>
          <cell r="T210">
            <v>169499121</v>
          </cell>
          <cell r="U210">
            <v>182757339.42425227</v>
          </cell>
          <cell r="V210">
            <v>209973239.48846024</v>
          </cell>
          <cell r="W210">
            <v>237493471.93622983</v>
          </cell>
          <cell r="X210">
            <v>263829918.82683977</v>
          </cell>
          <cell r="Y210">
            <v>276985271.89814168</v>
          </cell>
          <cell r="Z210">
            <v>291045111.57690388</v>
          </cell>
          <cell r="AA210">
            <v>306050363.35731483</v>
          </cell>
          <cell r="AB210">
            <v>322862847.50568277</v>
          </cell>
          <cell r="AC210">
            <v>340843474.4288435</v>
          </cell>
          <cell r="AD210">
            <v>359987411.44711268</v>
          </cell>
          <cell r="AE210">
            <v>381675886.22723097</v>
          </cell>
          <cell r="AF210">
            <v>404520408.90686035</v>
          </cell>
          <cell r="AG210">
            <v>428518506.51225722</v>
          </cell>
          <cell r="AH210">
            <v>453547231.66326153</v>
          </cell>
          <cell r="AI210">
            <v>479581537.25918454</v>
          </cell>
          <cell r="AJ210">
            <v>506667990.21151114</v>
          </cell>
          <cell r="AK210">
            <v>534855832.69827461</v>
          </cell>
          <cell r="AL210">
            <v>564197170.53710222</v>
          </cell>
          <cell r="AM210">
            <v>594747177.13709891</v>
          </cell>
        </row>
        <row r="245">
          <cell r="S245">
            <v>48567270</v>
          </cell>
          <cell r="T245">
            <v>4121161.0000000037</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row>
        <row r="353">
          <cell r="U353">
            <v>2595053.2580000004</v>
          </cell>
          <cell r="V353">
            <v>2960813.2580000004</v>
          </cell>
          <cell r="W353">
            <v>3326573.2580000004</v>
          </cell>
          <cell r="X353">
            <v>3655152.4576582043</v>
          </cell>
          <cell r="Y353">
            <v>3704524.9680517642</v>
          </cell>
          <cell r="Z353">
            <v>3755717.8946256973</v>
          </cell>
          <cell r="AA353">
            <v>3808842.0599364266</v>
          </cell>
          <cell r="AB353">
            <v>3864016.6540697506</v>
          </cell>
          <cell r="AC353">
            <v>3921369.9441197328</v>
          </cell>
          <cell r="AD353">
            <v>3981040.04833641</v>
          </cell>
          <cell r="AE353">
            <v>4043175.7810960677</v>
          </cell>
          <cell r="AF353">
            <v>4107937.5754476208</v>
          </cell>
          <cell r="AG353">
            <v>4175498.4906474887</v>
          </cell>
          <cell r="AH353">
            <v>4246045.312819411</v>
          </cell>
          <cell r="AI353">
            <v>4319779.7576711271</v>
          </cell>
          <cell r="AJ353">
            <v>4396919.7850740589</v>
          </cell>
          <cell r="AK353">
            <v>4477701.0362727428</v>
          </cell>
          <cell r="AL353">
            <v>4562378.4055465022</v>
          </cell>
          <cell r="AM353">
            <v>4651227.7593060508</v>
          </cell>
        </row>
        <row r="384">
          <cell r="U384">
            <v>1385251.81</v>
          </cell>
          <cell r="V384">
            <v>1385251.81</v>
          </cell>
          <cell r="W384">
            <v>1385251.81</v>
          </cell>
          <cell r="X384">
            <v>1385251.81</v>
          </cell>
          <cell r="Y384">
            <v>1385251.81</v>
          </cell>
          <cell r="Z384">
            <v>1385251.81</v>
          </cell>
          <cell r="AA384">
            <v>1385251.81</v>
          </cell>
          <cell r="AB384">
            <v>1385251.81</v>
          </cell>
          <cell r="AC384">
            <v>1385251.81</v>
          </cell>
          <cell r="AD384">
            <v>1385251.8099999963</v>
          </cell>
          <cell r="AE384">
            <v>0</v>
          </cell>
          <cell r="AF384">
            <v>0</v>
          </cell>
          <cell r="AG384">
            <v>0</v>
          </cell>
          <cell r="AH384">
            <v>0</v>
          </cell>
          <cell r="AI384">
            <v>0</v>
          </cell>
          <cell r="AJ384">
            <v>0</v>
          </cell>
          <cell r="AK384">
            <v>0</v>
          </cell>
          <cell r="AL384">
            <v>0</v>
          </cell>
          <cell r="AM384">
            <v>0</v>
          </cell>
        </row>
        <row r="415">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row>
      </sheetData>
      <sheetData sheetId="22" refreshError="1">
        <row r="62">
          <cell r="Q62">
            <v>825807.63500000001</v>
          </cell>
          <cell r="R62">
            <v>960595.28</v>
          </cell>
          <cell r="S62">
            <v>966324</v>
          </cell>
          <cell r="T62">
            <v>824410.95764507761</v>
          </cell>
          <cell r="U62">
            <v>1043829.7000000001</v>
          </cell>
          <cell r="V62">
            <v>1183749.7</v>
          </cell>
          <cell r="W62">
            <v>1244169.7</v>
          </cell>
          <cell r="X62">
            <v>1269967.3969999999</v>
          </cell>
          <cell r="Y62">
            <v>1297358.6709700001</v>
          </cell>
          <cell r="Z62">
            <v>1326493.0176796999</v>
          </cell>
          <cell r="AA62">
            <v>1357534.7838564971</v>
          </cell>
          <cell r="AB62">
            <v>1390664.6512950617</v>
          </cell>
          <cell r="AC62">
            <v>1426081.2693680124</v>
          </cell>
          <cell r="AD62">
            <v>1464003.0507776926</v>
          </cell>
          <cell r="AE62">
            <v>1504670.1468730699</v>
          </cell>
          <cell r="AF62">
            <v>1548346.6204881605</v>
          </cell>
          <cell r="AG62">
            <v>1595322.836054038</v>
          </cell>
          <cell r="AH62">
            <v>1645918.0887116743</v>
          </cell>
          <cell r="AI62">
            <v>1700483.4963255958</v>
          </cell>
          <cell r="AJ62">
            <v>1759405.1806883374</v>
          </cell>
          <cell r="AK62">
            <v>1823107.7668346553</v>
          </cell>
          <cell r="AL62">
            <v>1892058.2322763794</v>
          </cell>
          <cell r="AM62">
            <v>1966770.1411498589</v>
          </cell>
        </row>
        <row r="64">
          <cell r="I64">
            <v>1479292.8123354744</v>
          </cell>
          <cell r="J64">
            <v>1518251.8635092489</v>
          </cell>
          <cell r="K64">
            <v>1558236.9506751569</v>
          </cell>
          <cell r="L64">
            <v>1599275.0957915224</v>
          </cell>
          <cell r="M64">
            <v>1641394.0324741912</v>
          </cell>
          <cell r="N64">
            <v>1684622.2247389341</v>
          </cell>
          <cell r="O64">
            <v>1728988.8862374541</v>
          </cell>
          <cell r="P64">
            <v>1774524</v>
          </cell>
          <cell r="Q64">
            <v>1821258.3386979243</v>
          </cell>
          <cell r="R64">
            <v>1971789</v>
          </cell>
          <cell r="S64">
            <v>2032914</v>
          </cell>
          <cell r="T64">
            <v>2095934.3339999998</v>
          </cell>
          <cell r="U64">
            <v>2160908.2983539994</v>
          </cell>
          <cell r="V64">
            <v>2227896.4556029732</v>
          </cell>
          <cell r="W64">
            <v>2296961.245726665</v>
          </cell>
          <cell r="X64">
            <v>2368167.0443441914</v>
          </cell>
          <cell r="Y64">
            <v>2441580.222718861</v>
          </cell>
          <cell r="Z64">
            <v>2517269.2096231454</v>
          </cell>
          <cell r="AA64">
            <v>2595304.5551214628</v>
          </cell>
          <cell r="AB64">
            <v>2675758.9963302277</v>
          </cell>
          <cell r="AC64">
            <v>2758707.5252164644</v>
          </cell>
          <cell r="AD64">
            <v>2844227.4584981748</v>
          </cell>
          <cell r="AE64">
            <v>2932398.5097116181</v>
          </cell>
          <cell r="AF64">
            <v>3023302.8635126781</v>
          </cell>
          <cell r="AG64">
            <v>3117025.2522815708</v>
          </cell>
          <cell r="AH64">
            <v>3213653.0351022994</v>
          </cell>
          <cell r="AI64">
            <v>3313276.2791904705</v>
          </cell>
          <cell r="AJ64">
            <v>3415987.8438453749</v>
          </cell>
          <cell r="AK64">
            <v>3521883.4670045814</v>
          </cell>
          <cell r="AL64">
            <v>3631061.8544817232</v>
          </cell>
          <cell r="AM64">
            <v>3743624.7719706562</v>
          </cell>
        </row>
        <row r="65">
          <cell r="J65">
            <v>0.42205129820747717</v>
          </cell>
          <cell r="K65">
            <v>0.42180939151469388</v>
          </cell>
          <cell r="L65">
            <v>0.45814663276386897</v>
          </cell>
          <cell r="M65">
            <v>0.47683253046815655</v>
          </cell>
          <cell r="N65">
            <v>0.4772615594125838</v>
          </cell>
          <cell r="O65">
            <v>0.47838045494897796</v>
          </cell>
          <cell r="P65">
            <v>0.43921043051545094</v>
          </cell>
          <cell r="Q65">
            <v>0.45342696170736341</v>
          </cell>
          <cell r="R65">
            <v>0.4871694080857536</v>
          </cell>
          <cell r="S65">
            <v>0.48</v>
          </cell>
          <cell r="T65">
            <v>0.39333816154045487</v>
          </cell>
          <cell r="U65">
            <v>0.4830513635377785</v>
          </cell>
          <cell r="V65">
            <v>0.53133066261808015</v>
          </cell>
          <cell r="W65">
            <v>0.5416589863301744</v>
          </cell>
          <cell r="X65">
            <v>0.53626596993358955</v>
          </cell>
          <cell r="Y65">
            <v>0.53136024730955</v>
          </cell>
          <cell r="Z65">
            <v>0.52695715365234463</v>
          </cell>
          <cell r="AA65">
            <v>0.52307340237876754</v>
          </cell>
          <cell r="AB65">
            <v>0.51972717019819126</v>
          </cell>
          <cell r="AC65">
            <v>0.51693818802198455</v>
          </cell>
          <cell r="AD65">
            <v>0.51472783810009481</v>
          </cell>
          <cell r="AE65">
            <v>0.5131192577986422</v>
          </cell>
          <cell r="AF65">
            <v>0.51213745046011916</v>
          </cell>
          <cell r="AG65">
            <v>0.51180940381740847</v>
          </cell>
          <cell r="AH65">
            <v>0.51216421646442001</v>
          </cell>
          <cell r="AI65">
            <v>0.51323323291985579</v>
          </cell>
          <cell r="AJ65">
            <v>0.51505018785657519</v>
          </cell>
          <cell r="AK65">
            <v>0.51765136010739099</v>
          </cell>
          <cell r="AL65">
            <v>0.52107573709906985</v>
          </cell>
          <cell r="AM65">
            <v>0.52536519040997387</v>
          </cell>
        </row>
        <row r="95">
          <cell r="I95">
            <v>0</v>
          </cell>
          <cell r="J95">
            <v>23316563.943357959</v>
          </cell>
          <cell r="K95">
            <v>24488993.621715926</v>
          </cell>
          <cell r="L95">
            <v>24233920.029734943</v>
          </cell>
          <cell r="M95">
            <v>26126449.059309408</v>
          </cell>
          <cell r="N95">
            <v>30505815.503224667</v>
          </cell>
          <cell r="O95">
            <v>30628540.303030305</v>
          </cell>
          <cell r="P95">
            <v>28127473.999999996</v>
          </cell>
          <cell r="Q95">
            <v>29417607</v>
          </cell>
          <cell r="R95">
            <v>35531876.840240717</v>
          </cell>
          <cell r="S95">
            <v>27934413</v>
          </cell>
          <cell r="T95">
            <v>30438242.807854287</v>
          </cell>
          <cell r="U95">
            <v>43596502.124875002</v>
          </cell>
          <cell r="V95">
            <v>48677319.226242818</v>
          </cell>
          <cell r="W95">
            <v>50938190.973031148</v>
          </cell>
          <cell r="X95">
            <v>51704449.13231843</v>
          </cell>
          <cell r="Y95">
            <v>52493570.957302794</v>
          </cell>
          <cell r="Z95">
            <v>53306767.292799935</v>
          </cell>
          <cell r="AA95">
            <v>54145334.145320751</v>
          </cell>
          <cell r="AB95">
            <v>55010659.616183341</v>
          </cell>
          <cell r="AC95">
            <v>55904231.451605283</v>
          </cell>
          <cell r="AD95">
            <v>56827645.267699495</v>
          </cell>
          <cell r="AE95">
            <v>57782613.513901472</v>
          </cell>
          <cell r="AF95">
            <v>58770975.244511247</v>
          </cell>
          <cell r="AG95">
            <v>59794706.774794139</v>
          </cell>
          <cell r="AH95">
            <v>60855933.305511475</v>
          </cell>
          <cell r="AI95">
            <v>61956941.607910588</v>
          </cell>
          <cell r="AJ95">
            <v>63100193.870167322</v>
          </cell>
          <cell r="AK95">
            <v>64288342.816120483</v>
          </cell>
          <cell r="AL95">
            <v>65524248.217958242</v>
          </cell>
          <cell r="AM95">
            <v>66810994.936404318</v>
          </cell>
        </row>
        <row r="98">
          <cell r="I98">
            <v>77988</v>
          </cell>
          <cell r="J98">
            <v>79680</v>
          </cell>
          <cell r="K98">
            <v>79388</v>
          </cell>
          <cell r="L98">
            <v>80850.8</v>
          </cell>
          <cell r="M98">
            <v>89623.000000000015</v>
          </cell>
          <cell r="N98">
            <v>92513</v>
          </cell>
          <cell r="O98">
            <v>95790</v>
          </cell>
          <cell r="P98">
            <v>97205.833333333343</v>
          </cell>
          <cell r="Q98">
            <v>101933.6</v>
          </cell>
          <cell r="R98">
            <v>118284.1</v>
          </cell>
          <cell r="S98">
            <v>98819</v>
          </cell>
          <cell r="T98">
            <v>138580.2372915241</v>
          </cell>
          <cell r="U98">
            <v>178733.405</v>
          </cell>
          <cell r="V98">
            <v>203955.6526375</v>
          </cell>
          <cell r="W98">
            <v>214253.158268375</v>
          </cell>
          <cell r="X98">
            <v>216656.30064077376</v>
          </cell>
          <cell r="Y98">
            <v>219098.91242097208</v>
          </cell>
          <cell r="Z98">
            <v>221582.38032114343</v>
          </cell>
          <cell r="AA98">
            <v>224108.17692386586</v>
          </cell>
          <cell r="AB98">
            <v>226677.86738903724</v>
          </cell>
          <cell r="AC98">
            <v>229293.11674523226</v>
          </cell>
          <cell r="AD98">
            <v>231955.69781971109</v>
          </cell>
          <cell r="AE98">
            <v>234667.49986650489</v>
          </cell>
          <cell r="AF98">
            <v>237430.53795771961</v>
          </cell>
          <cell r="AG98">
            <v>240246.96320948558</v>
          </cell>
          <cell r="AH98">
            <v>243119.07392087646</v>
          </cell>
          <cell r="AI98">
            <v>246049.32771169793</v>
          </cell>
          <cell r="AJ98">
            <v>249040.35475337022</v>
          </cell>
          <cell r="AK98">
            <v>252094.97219626317</v>
          </cell>
          <cell r="AL98">
            <v>255216.19990688856</v>
          </cell>
          <cell r="AM98">
            <v>258407.27763937824</v>
          </cell>
        </row>
        <row r="106">
          <cell r="I106">
            <v>0</v>
          </cell>
          <cell r="J106">
            <v>0</v>
          </cell>
          <cell r="K106">
            <v>52759000</v>
          </cell>
          <cell r="L106">
            <v>58328000</v>
          </cell>
          <cell r="M106">
            <v>64496000</v>
          </cell>
          <cell r="N106">
            <v>67102000</v>
          </cell>
          <cell r="O106">
            <v>67101600</v>
          </cell>
          <cell r="P106">
            <v>64098337</v>
          </cell>
          <cell r="Q106">
            <v>62880895</v>
          </cell>
          <cell r="R106">
            <v>67101600</v>
          </cell>
          <cell r="S106">
            <v>52200000</v>
          </cell>
          <cell r="T106">
            <v>74103312.715871245</v>
          </cell>
          <cell r="U106">
            <v>86354503.116579562</v>
          </cell>
          <cell r="V106">
            <v>87600000</v>
          </cell>
          <cell r="W106">
            <v>87600000</v>
          </cell>
          <cell r="X106">
            <v>87600000</v>
          </cell>
          <cell r="Y106">
            <v>87600000</v>
          </cell>
          <cell r="Z106">
            <v>87600000</v>
          </cell>
          <cell r="AA106">
            <v>87600000</v>
          </cell>
          <cell r="AB106">
            <v>87600000</v>
          </cell>
          <cell r="AC106">
            <v>87600000</v>
          </cell>
          <cell r="AD106">
            <v>87600000</v>
          </cell>
          <cell r="AE106">
            <v>87600000</v>
          </cell>
          <cell r="AF106">
            <v>87600000</v>
          </cell>
          <cell r="AG106">
            <v>87600000</v>
          </cell>
          <cell r="AH106">
            <v>87308736.177406177</v>
          </cell>
          <cell r="AI106">
            <v>86970953.763400763</v>
          </cell>
          <cell r="AJ106">
            <v>86753672.374727875</v>
          </cell>
          <cell r="AK106">
            <v>86655288.266075209</v>
          </cell>
          <cell r="AL106">
            <v>86674636.253500819</v>
          </cell>
          <cell r="AM106">
            <v>86810995.162426844</v>
          </cell>
        </row>
        <row r="107">
          <cell r="S107">
            <v>24265587</v>
          </cell>
          <cell r="T107">
            <v>43665069.908016957</v>
          </cell>
          <cell r="U107">
            <v>42758000.309632421</v>
          </cell>
          <cell r="V107">
            <v>41869774.452400982</v>
          </cell>
          <cell r="W107">
            <v>41000000</v>
          </cell>
          <cell r="X107">
            <v>40166818.16074495</v>
          </cell>
          <cell r="Y107">
            <v>39350567.833130501</v>
          </cell>
          <cell r="Z107">
            <v>38550904.943302728</v>
          </cell>
          <cell r="AA107">
            <v>37767492.409507416</v>
          </cell>
          <cell r="AB107">
            <v>37000000.000000007</v>
          </cell>
          <cell r="AC107">
            <v>34987538.157830246</v>
          </cell>
          <cell r="AD107">
            <v>33084535.847179122</v>
          </cell>
          <cell r="AE107">
            <v>31285039.469926551</v>
          </cell>
          <cell r="AF107">
            <v>29583419.249277849</v>
          </cell>
          <cell r="AG107">
            <v>27974351.616843201</v>
          </cell>
          <cell r="AH107">
            <v>26452802.557698973</v>
          </cell>
          <cell r="AI107">
            <v>25014011.861325461</v>
          </cell>
          <cell r="AJ107">
            <v>23653478.229149815</v>
          </cell>
          <cell r="AK107">
            <v>22366945.192102328</v>
          </cell>
          <cell r="AL107">
            <v>21150387.794129133</v>
          </cell>
          <cell r="AM107">
            <v>19999999.999999996</v>
          </cell>
        </row>
        <row r="108">
          <cell r="S108">
            <v>0.6727558493201975</v>
          </cell>
          <cell r="T108">
            <v>0.86325677349977969</v>
          </cell>
          <cell r="U108">
            <v>0.65541864615492584</v>
          </cell>
          <cell r="V108">
            <v>0.56243457509058781</v>
          </cell>
          <cell r="W108">
            <v>0.52428056618229113</v>
          </cell>
          <cell r="X108">
            <v>0.50792927243407249</v>
          </cell>
          <cell r="Y108">
            <v>0.49205983587059343</v>
          </cell>
          <cell r="Z108">
            <v>0.47665756410689669</v>
          </cell>
          <cell r="AA108">
            <v>0.4617081954087186</v>
          </cell>
          <cell r="AB108">
            <v>0.44719788562207541</v>
          </cell>
          <cell r="AC108">
            <v>0.41805122755633478</v>
          </cell>
          <cell r="AD108">
            <v>0.39077532829276207</v>
          </cell>
          <cell r="AE108">
            <v>0.36525056495964514</v>
          </cell>
          <cell r="AF108">
            <v>0.34136494990835881</v>
          </cell>
          <cell r="AG108">
            <v>0.31901364412835131</v>
          </cell>
          <cell r="AH108">
            <v>0.2980985016770642</v>
          </cell>
          <cell r="AI108">
            <v>0.27852764314965839</v>
          </cell>
          <cell r="AJ108">
            <v>0.26021505633917436</v>
          </cell>
          <cell r="AK108">
            <v>0.24308022235549809</v>
          </cell>
          <cell r="AL108">
            <v>0.22704776558173681</v>
          </cell>
          <cell r="AM108">
            <v>0.2120471259498117</v>
          </cell>
        </row>
        <row r="109">
          <cell r="S109">
            <v>36.328448237143498</v>
          </cell>
          <cell r="T109">
            <v>65.37176421590982</v>
          </cell>
          <cell r="U109">
            <v>41.481559209709502</v>
          </cell>
          <cell r="V109">
            <v>29.967581646807389</v>
          </cell>
          <cell r="W109">
            <v>25.194768537371903</v>
          </cell>
          <cell r="X109">
            <v>23.335344597802969</v>
          </cell>
          <cell r="Y109">
            <v>22.573554907586214</v>
          </cell>
          <cell r="Z109">
            <v>21.835634786329518</v>
          </cell>
          <cell r="AA109">
            <v>21.120799564548392</v>
          </cell>
          <cell r="AB109">
            <v>20.428290264427041</v>
          </cell>
          <cell r="AC109">
            <v>19.070289248190381</v>
          </cell>
          <cell r="AD109">
            <v>17.801489047968808</v>
          </cell>
          <cell r="AE109">
            <v>16.616033465612698</v>
          </cell>
          <cell r="AF109">
            <v>15.508451626949572</v>
          </cell>
          <cell r="AG109">
            <v>14.473632543950783</v>
          </cell>
          <cell r="AH109">
            <v>13.506801365708656</v>
          </cell>
          <cell r="AI109">
            <v>12.60349720543598</v>
          </cell>
          <cell r="AJ109">
            <v>11.759552438289482</v>
          </cell>
          <cell r="AK109">
            <v>10.97107337189242</v>
          </cell>
          <cell r="AL109">
            <v>10.234422198025474</v>
          </cell>
          <cell r="AM109">
            <v>9.546200140100435</v>
          </cell>
        </row>
        <row r="112">
          <cell r="K112">
            <v>24325365.000000004</v>
          </cell>
          <cell r="L112">
            <v>24072955.999999996</v>
          </cell>
          <cell r="M112">
            <v>27733280.000000004</v>
          </cell>
          <cell r="N112">
            <v>24156720</v>
          </cell>
          <cell r="O112">
            <v>26840640</v>
          </cell>
          <cell r="P112">
            <v>50553398</v>
          </cell>
          <cell r="Q112">
            <v>50460348</v>
          </cell>
          <cell r="R112">
            <v>33550800</v>
          </cell>
          <cell r="S112">
            <v>27934413</v>
          </cell>
          <cell r="T112">
            <v>30438242.807854287</v>
          </cell>
          <cell r="U112">
            <v>43596502.806947142</v>
          </cell>
          <cell r="V112">
            <v>45730225.547599018</v>
          </cell>
          <cell r="W112">
            <v>46600000</v>
          </cell>
          <cell r="X112">
            <v>47433181.83925505</v>
          </cell>
          <cell r="Y112">
            <v>48249432.166869499</v>
          </cell>
          <cell r="Z112">
            <v>49049095.056697272</v>
          </cell>
          <cell r="AA112">
            <v>49832507.590492584</v>
          </cell>
          <cell r="AB112">
            <v>50599999.999999993</v>
          </cell>
          <cell r="AC112">
            <v>52612461.842169754</v>
          </cell>
          <cell r="AD112">
            <v>54515464.152820878</v>
          </cell>
          <cell r="AE112">
            <v>56314960.530073449</v>
          </cell>
          <cell r="AF112">
            <v>58016580.750722155</v>
          </cell>
          <cell r="AG112">
            <v>59625648.383156799</v>
          </cell>
          <cell r="AH112">
            <v>60855933.619707204</v>
          </cell>
          <cell r="AI112">
            <v>61956941.902075306</v>
          </cell>
          <cell r="AJ112">
            <v>63100194.145578057</v>
          </cell>
          <cell r="AK112">
            <v>64288343.073972881</v>
          </cell>
          <cell r="AL112">
            <v>65524248.459371686</v>
          </cell>
          <cell r="AM112">
            <v>66810995.162426844</v>
          </cell>
        </row>
        <row r="115">
          <cell r="K115">
            <v>6.6817209495625418E-3</v>
          </cell>
          <cell r="L115">
            <v>6.6420962657895988E-3</v>
          </cell>
          <cell r="M115">
            <v>0</v>
          </cell>
          <cell r="N115">
            <v>0.20812738156609922</v>
          </cell>
          <cell r="O115">
            <v>0.1236722437815797</v>
          </cell>
          <cell r="P115">
            <v>0</v>
          </cell>
          <cell r="Q115">
            <v>0</v>
          </cell>
          <cell r="R115">
            <v>0.06</v>
          </cell>
          <cell r="S115">
            <v>0</v>
          </cell>
          <cell r="T115">
            <v>0</v>
          </cell>
          <cell r="U115">
            <v>-1.5645111650641752E-8</v>
          </cell>
          <cell r="V115">
            <v>6.054346717300263E-2</v>
          </cell>
          <cell r="W115">
            <v>8.5165784064219596E-2</v>
          </cell>
          <cell r="X115">
            <v>8.2609279563788607E-2</v>
          </cell>
          <cell r="Y115">
            <v>8.085063966948236E-2</v>
          </cell>
          <cell r="Z115">
            <v>7.9871139300501937E-2</v>
          </cell>
          <cell r="AA115">
            <v>7.965278306812118E-2</v>
          </cell>
          <cell r="AB115">
            <v>8.0178271756003339E-2</v>
          </cell>
          <cell r="AC115">
            <v>5.888229788625432E-2</v>
          </cell>
          <cell r="AD115">
            <v>4.0687610827205067E-2</v>
          </cell>
          <cell r="AE115">
            <v>2.5399560431355939E-2</v>
          </cell>
          <cell r="AF115">
            <v>1.2836174500261421E-2</v>
          </cell>
          <cell r="AG115">
            <v>2.8273136663093945E-3</v>
          </cell>
          <cell r="AH115">
            <v>-5.1629431840893858E-9</v>
          </cell>
          <cell r="AI115">
            <v>-4.7478896370023449E-9</v>
          </cell>
          <cell r="AJ115">
            <v>-4.3646575242917152E-9</v>
          </cell>
          <cell r="AK115">
            <v>-4.0108734111754529E-9</v>
          </cell>
          <cell r="AL115">
            <v>-3.6843375017525659E-9</v>
          </cell>
          <cell r="AM115">
            <v>-3.3830138690404965E-9</v>
          </cell>
        </row>
        <row r="191">
          <cell r="J191">
            <v>7311356.2459290149</v>
          </cell>
          <cell r="K191">
            <v>7730155.6037180768</v>
          </cell>
          <cell r="L191">
            <v>9213491.1276105382</v>
          </cell>
          <cell r="M191">
            <v>13966419.592932507</v>
          </cell>
          <cell r="N191">
            <v>12591024.186568327</v>
          </cell>
          <cell r="O191">
            <v>17204058.950446017</v>
          </cell>
          <cell r="P191">
            <v>18780024.021352313</v>
          </cell>
          <cell r="Q191">
            <v>18449812.90909091</v>
          </cell>
          <cell r="R191">
            <v>20934335.18699244</v>
          </cell>
          <cell r="S191">
            <v>20946470.3374613</v>
          </cell>
          <cell r="T191">
            <v>27366611.529132392</v>
          </cell>
          <cell r="U191">
            <v>37325726.828987926</v>
          </cell>
          <cell r="V191">
            <v>40829324.356284007</v>
          </cell>
          <cell r="W191">
            <v>42928353.996826805</v>
          </cell>
          <cell r="X191">
            <v>46121273.279995605</v>
          </cell>
          <cell r="Y191">
            <v>48765202.171170771</v>
          </cell>
          <cell r="Z191">
            <v>51526212.761937693</v>
          </cell>
          <cell r="AA191">
            <v>54408718.032336257</v>
          </cell>
          <cell r="AB191">
            <v>57417243.924648918</v>
          </cell>
          <cell r="AC191">
            <v>60849807.94664523</v>
          </cell>
          <cell r="AD191">
            <v>64260355.121096447</v>
          </cell>
          <cell r="AE191">
            <v>67650677.36972931</v>
          </cell>
          <cell r="AF191">
            <v>71022434.195784345</v>
          </cell>
          <cell r="AG191">
            <v>74377149.32452561</v>
          </cell>
          <cell r="AH191">
            <v>77346019.65613845</v>
          </cell>
          <cell r="AI191">
            <v>80226313.669284999</v>
          </cell>
          <cell r="AJ191">
            <v>83235770.737238958</v>
          </cell>
          <cell r="AK191">
            <v>86381728.346213445</v>
          </cell>
          <cell r="AL191">
            <v>89672046.764537707</v>
          </cell>
          <cell r="AM191">
            <v>93115153.37697646</v>
          </cell>
        </row>
        <row r="194">
          <cell r="I194">
            <v>0</v>
          </cell>
          <cell r="J194">
            <v>0.31792432531927467</v>
          </cell>
          <cell r="K194">
            <v>0.3221953247563577</v>
          </cell>
          <cell r="L194">
            <v>0.38804774462100472</v>
          </cell>
          <cell r="M194">
            <v>0.47499962386276878</v>
          </cell>
          <cell r="N194">
            <v>0.4933377854159241</v>
          </cell>
          <cell r="O194">
            <v>0.62350569079080165</v>
          </cell>
          <cell r="P194">
            <v>0.66767545572532783</v>
          </cell>
          <cell r="Q194">
            <v>0.62716905930148936</v>
          </cell>
          <cell r="R194">
            <v>0.63262544685573308</v>
          </cell>
          <cell r="S194">
            <v>0.74984465710667703</v>
          </cell>
          <cell r="T194">
            <v>0.89964301509616273</v>
          </cell>
          <cell r="U194">
            <v>0.94239006497898881</v>
          </cell>
          <cell r="V194">
            <v>0.94266592073700639</v>
          </cell>
          <cell r="W194">
            <v>0.94274786934026433</v>
          </cell>
          <cell r="X194">
            <v>0.98028197647635451</v>
          </cell>
          <cell r="Y194">
            <v>1.019100334383886</v>
          </cell>
          <cell r="Z194">
            <v>1.0594150428278231</v>
          </cell>
          <cell r="AA194">
            <v>1.1012786462332722</v>
          </cell>
          <cell r="AB194">
            <v>1.1447449144287352</v>
          </cell>
          <cell r="AC194">
            <v>1.166986703819509</v>
          </cell>
          <cell r="AD194">
            <v>1.1895980937452815</v>
          </cell>
          <cell r="AE194">
            <v>1.212578833102854</v>
          </cell>
          <cell r="AF194">
            <v>1.2359279787667794</v>
          </cell>
          <cell r="AG194">
            <v>1.2596438319018082</v>
          </cell>
          <cell r="AH194">
            <v>1.2837238712695191</v>
          </cell>
          <cell r="AI194">
            <v>1.3081646837591427</v>
          </cell>
          <cell r="AJ194">
            <v>1.3329618924574571</v>
          </cell>
          <cell r="AK194">
            <v>1.3581100826697925</v>
          </cell>
          <cell r="AL194">
            <v>1.3836027264141448</v>
          </cell>
          <cell r="AM194">
            <v>1.4094321060335786</v>
          </cell>
        </row>
        <row r="195">
          <cell r="I195">
            <v>0</v>
          </cell>
          <cell r="J195">
            <v>12398978.245662266</v>
          </cell>
          <cell r="K195">
            <v>15749430.084489765</v>
          </cell>
          <cell r="L195">
            <v>14840882.790521935</v>
          </cell>
          <cell r="M195">
            <v>20829511.835370027</v>
          </cell>
          <cell r="N195">
            <v>18560087.340000004</v>
          </cell>
          <cell r="O195">
            <v>20047918.521997172</v>
          </cell>
          <cell r="P195">
            <v>23989328</v>
          </cell>
          <cell r="Q195">
            <v>24180062</v>
          </cell>
          <cell r="R195">
            <v>26884130.204662405</v>
          </cell>
          <cell r="S195">
            <v>24982995</v>
          </cell>
          <cell r="T195">
            <v>26026462</v>
          </cell>
          <cell r="U195">
            <v>33502760.510806169</v>
          </cell>
          <cell r="V195">
            <v>36675591.696229495</v>
          </cell>
          <cell r="W195">
            <v>38584179.375812002</v>
          </cell>
          <cell r="X195">
            <v>39861109.123788677</v>
          </cell>
          <cell r="Y195">
            <v>40529686.162565999</v>
          </cell>
          <cell r="Z195">
            <v>41182591.588671498</v>
          </cell>
          <cell r="AA195">
            <v>41819991.598739974</v>
          </cell>
          <cell r="AB195">
            <v>44367056.376385644</v>
          </cell>
          <cell r="AC195">
            <v>46094899.936408125</v>
          </cell>
          <cell r="AD195">
            <v>47721972.166908316</v>
          </cell>
          <cell r="AE195">
            <v>49253370.062449016</v>
          </cell>
          <cell r="AF195">
            <v>50693891.846719287</v>
          </cell>
          <cell r="AG195">
            <v>52048052.464668632</v>
          </cell>
          <cell r="AH195">
            <v>53066117.454108424</v>
          </cell>
          <cell r="AI195">
            <v>53966105.419805259</v>
          </cell>
          <cell r="AJ195">
            <v>54897264.782308452</v>
          </cell>
          <cell r="AK195">
            <v>55861391.788028985</v>
          </cell>
          <cell r="AL195">
            <v>56860414.27716659</v>
          </cell>
          <cell r="AM195">
            <v>57896402.657863244</v>
          </cell>
        </row>
        <row r="212">
          <cell r="I212">
            <v>698841.50187734677</v>
          </cell>
          <cell r="J212">
            <v>680048.11013767216</v>
          </cell>
          <cell r="K212">
            <v>701984.93116395501</v>
          </cell>
          <cell r="L212">
            <v>684822.56821026292</v>
          </cell>
          <cell r="M212">
            <v>771348.23529411783</v>
          </cell>
          <cell r="N212">
            <v>780772.86608260334</v>
          </cell>
          <cell r="O212">
            <v>799418.67334167706</v>
          </cell>
          <cell r="P212">
            <v>803573.87984981225</v>
          </cell>
          <cell r="Q212">
            <v>961153.02545454551</v>
          </cell>
          <cell r="R212">
            <v>1144343.7381818183</v>
          </cell>
          <cell r="S212">
            <v>954986.94583854568</v>
          </cell>
          <cell r="T212">
            <v>804719.45704272389</v>
          </cell>
          <cell r="U212">
            <v>1497574.8461697167</v>
          </cell>
          <cell r="V212">
            <v>1658442.3326680732</v>
          </cell>
          <cell r="W212">
            <v>1737544.4222348435</v>
          </cell>
          <cell r="X212">
            <v>1771881.7295642961</v>
          </cell>
          <cell r="Y212">
            <v>1807464.4020217904</v>
          </cell>
          <cell r="Z212">
            <v>1844353.8407612003</v>
          </cell>
          <cell r="AA212">
            <v>1882614.9223064156</v>
          </cell>
          <cell r="AB212">
            <v>1922316.2183551665</v>
          </cell>
          <cell r="AC212">
            <v>1963530.2312432921</v>
          </cell>
          <cell r="AD212">
            <v>2006333.6463203998</v>
          </cell>
          <cell r="AE212">
            <v>2050807.6025972129</v>
          </cell>
          <cell r="AF212">
            <v>2097037.9831444165</v>
          </cell>
          <cell r="AG212">
            <v>2145115.726853427</v>
          </cell>
          <cell r="AH212">
            <v>2195137.163312342</v>
          </cell>
          <cell r="AI212">
            <v>2247204.3727065022</v>
          </cell>
          <cell r="AJ212">
            <v>2301425.5728239859</v>
          </cell>
          <cell r="AK212">
            <v>2357915.5354332514</v>
          </cell>
          <cell r="AL212">
            <v>2416796.0345047535</v>
          </cell>
          <cell r="AM212">
            <v>2478196.3289722707</v>
          </cell>
        </row>
        <row r="217">
          <cell r="S217">
            <v>0</v>
          </cell>
          <cell r="U217">
            <v>2655330.7071477221</v>
          </cell>
          <cell r="V217">
            <v>1709647.0288451361</v>
          </cell>
          <cell r="W217">
            <v>717542.82028423273</v>
          </cell>
          <cell r="X217">
            <v>171874.69066221334</v>
          </cell>
          <cell r="Y217">
            <v>179030.07455793233</v>
          </cell>
          <cell r="Z217">
            <v>186247.57536305097</v>
          </cell>
          <cell r="AA217">
            <v>193513.53022741253</v>
          </cell>
          <cell r="AB217">
            <v>200813.98099533227</v>
          </cell>
          <cell r="AC217">
            <v>208461.76396094952</v>
          </cell>
          <cell r="AD217">
            <v>216479.27111933107</v>
          </cell>
          <cell r="AE217">
            <v>224890.77041052553</v>
          </cell>
          <cell r="AF217">
            <v>233722.59087141172</v>
          </cell>
          <cell r="AG217">
            <v>243003.32778980807</v>
          </cell>
          <cell r="AH217">
            <v>252764.07013299564</v>
          </cell>
          <cell r="AI217">
            <v>263038.65278878238</v>
          </cell>
          <cell r="AJ217">
            <v>273863.93645488686</v>
          </cell>
          <cell r="AK217">
            <v>285280.11834451387</v>
          </cell>
          <cell r="AL217">
            <v>297331.0772495853</v>
          </cell>
          <cell r="AM217">
            <v>310064.75691905699</v>
          </cell>
        </row>
        <row r="224">
          <cell r="S224">
            <v>21901457.283299845</v>
          </cell>
          <cell r="T224">
            <v>28171330.986175116</v>
          </cell>
          <cell r="U224">
            <v>41478632.382305369</v>
          </cell>
          <cell r="V224">
            <v>44197413.71779722</v>
          </cell>
          <cell r="W224">
            <v>45383441.239345878</v>
          </cell>
          <cell r="X224">
            <v>48065029.700222112</v>
          </cell>
          <cell r="Y224">
            <v>50751696.647750497</v>
          </cell>
          <cell r="Z224">
            <v>53556814.178061947</v>
          </cell>
          <cell r="AA224">
            <v>56484846.484870084</v>
          </cell>
          <cell r="AB224">
            <v>59540374.123999417</v>
          </cell>
          <cell r="AC224">
            <v>63021799.94184947</v>
          </cell>
          <cell r="AD224">
            <v>66483168.038536176</v>
          </cell>
          <cell r="AE224">
            <v>69926375.742737055</v>
          </cell>
          <cell r="AF224">
            <v>73353194.769800171</v>
          </cell>
          <cell r="AG224">
            <v>76765268.379168838</v>
          </cell>
          <cell r="AH224">
            <v>79793920.889583781</v>
          </cell>
          <cell r="AI224">
            <v>82736556.69478029</v>
          </cell>
          <cell r="AJ224">
            <v>85811060.246517837</v>
          </cell>
          <cell r="AK224">
            <v>89024923.999991208</v>
          </cell>
          <cell r="AL224">
            <v>92386173.87629205</v>
          </cell>
          <cell r="AM224">
            <v>95903414.462867782</v>
          </cell>
        </row>
        <row r="225">
          <cell r="S225">
            <v>19659401.953524537</v>
          </cell>
          <cell r="T225">
            <v>24186675.121636413</v>
          </cell>
          <cell r="U225">
            <v>35179960.594048858</v>
          </cell>
          <cell r="V225">
            <v>37503668.478762478</v>
          </cell>
          <cell r="W225">
            <v>38521900.28207811</v>
          </cell>
          <cell r="X225">
            <v>40795461.961777635</v>
          </cell>
          <cell r="Y225">
            <v>43070477.243344113</v>
          </cell>
          <cell r="Z225">
            <v>45444984.690305494</v>
          </cell>
          <cell r="AA225">
            <v>47922622.484834895</v>
          </cell>
          <cell r="AB225">
            <v>52804194.842432767</v>
          </cell>
          <cell r="AC225">
            <v>55869592.72682365</v>
          </cell>
          <cell r="AD225">
            <v>58913548.753323264</v>
          </cell>
          <cell r="AE225">
            <v>61937502.388588987</v>
          </cell>
          <cell r="AF225">
            <v>64942762.326743886</v>
          </cell>
          <cell r="AG225">
            <v>67930502.809095025</v>
          </cell>
          <cell r="AH225">
            <v>70574344.615008578</v>
          </cell>
          <cell r="AI225">
            <v>73137394.614681438</v>
          </cell>
          <cell r="AJ225">
            <v>75811941.084474146</v>
          </cell>
          <cell r="AK225">
            <v>78604035.923235446</v>
          </cell>
          <cell r="AL225">
            <v>81520138.481791601</v>
          </cell>
          <cell r="AM225">
            <v>84567148.153937995</v>
          </cell>
        </row>
        <row r="235">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row>
        <row r="244">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row>
        <row r="253">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row>
        <row r="256">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row>
        <row r="258">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row>
        <row r="267">
          <cell r="R267">
            <v>513</v>
          </cell>
          <cell r="S267">
            <v>539</v>
          </cell>
          <cell r="T267">
            <v>642</v>
          </cell>
          <cell r="U267">
            <v>792.20806627516652</v>
          </cell>
          <cell r="V267">
            <v>864.90634059365016</v>
          </cell>
          <cell r="W267">
            <v>869.28136711335458</v>
          </cell>
          <cell r="X267">
            <v>841.01601360075938</v>
          </cell>
          <cell r="Y267">
            <v>813.71620911373623</v>
          </cell>
          <cell r="Z267">
            <v>787.34989224879712</v>
          </cell>
          <cell r="AA267">
            <v>761.88610874845892</v>
          </cell>
          <cell r="AB267">
            <v>737.29497543488151</v>
          </cell>
          <cell r="AC267">
            <v>713.54764543186286</v>
          </cell>
          <cell r="AD267">
            <v>690.61627463522154</v>
          </cell>
          <cell r="AE267">
            <v>668.47398939315792</v>
          </cell>
          <cell r="AF267">
            <v>647.09485535967269</v>
          </cell>
          <cell r="AG267">
            <v>626.45384748559843</v>
          </cell>
          <cell r="AH267">
            <v>606.5268211132078</v>
          </cell>
          <cell r="AI267">
            <v>587.2904841417602</v>
          </cell>
          <cell r="AJ267">
            <v>568.72237023269747</v>
          </cell>
          <cell r="AK267">
            <v>550.80081302451299</v>
          </cell>
          <cell r="AL267">
            <v>533.50492132861518</v>
          </cell>
          <cell r="AM267">
            <v>516.81455527875653</v>
          </cell>
        </row>
        <row r="269">
          <cell r="R269">
            <v>415456.57057281898</v>
          </cell>
          <cell r="S269">
            <v>4673714</v>
          </cell>
          <cell r="T269">
            <v>6821270.1198156681</v>
          </cell>
          <cell r="U269">
            <v>7765059.0123051591</v>
          </cell>
          <cell r="V269">
            <v>9129689.5023411699</v>
          </cell>
          <cell r="W269">
            <v>9793171.7028971799</v>
          </cell>
          <cell r="X269">
            <v>10057205.010442175</v>
          </cell>
          <cell r="Y269">
            <v>10267784.140078023</v>
          </cell>
          <cell r="Z269">
            <v>10417496.836123096</v>
          </cell>
          <cell r="AA269">
            <v>10500594.067570582</v>
          </cell>
          <cell r="AB269">
            <v>10513042.61106053</v>
          </cell>
          <cell r="AC269">
            <v>10636858.814136203</v>
          </cell>
          <cell r="AD269">
            <v>10762929.431666547</v>
          </cell>
          <cell r="AE269">
            <v>10891343.731869299</v>
          </cell>
          <cell r="AF269">
            <v>11022196.907791199</v>
          </cell>
          <cell r="AG269">
            <v>11155590.559119683</v>
          </cell>
          <cell r="AH269">
            <v>11291633.217078453</v>
          </cell>
          <cell r="AI269">
            <v>11430440.916468637</v>
          </cell>
          <cell r="AJ269">
            <v>11572137.819311399</v>
          </cell>
          <cell r="AK269">
            <v>11716856.894981144</v>
          </cell>
          <cell r="AL269">
            <v>11864740.662194349</v>
          </cell>
          <cell r="AM269">
            <v>12015941.998742018</v>
          </cell>
        </row>
        <row r="274">
          <cell r="R274">
            <v>785088.72</v>
          </cell>
          <cell r="S274">
            <v>781015</v>
          </cell>
          <cell r="T274">
            <v>1163826.9124423964</v>
          </cell>
          <cell r="U274">
            <v>1386074.7685561429</v>
          </cell>
          <cell r="V274">
            <v>1441217.8748876536</v>
          </cell>
          <cell r="W274">
            <v>1481571.975384508</v>
          </cell>
          <cell r="X274">
            <v>1520685.4755346591</v>
          </cell>
          <cell r="Y274">
            <v>1558398.4753279185</v>
          </cell>
          <cell r="Z274">
            <v>1594553.3199555262</v>
          </cell>
          <cell r="AA274">
            <v>1628995.6716665658</v>
          </cell>
          <cell r="AB274">
            <v>1661575.5850998971</v>
          </cell>
          <cell r="AC274">
            <v>1694807.0968018952</v>
          </cell>
          <cell r="AD274">
            <v>1728703.2387379331</v>
          </cell>
          <cell r="AE274">
            <v>1763277.3035126918</v>
          </cell>
          <cell r="AF274">
            <v>1798542.8495829455</v>
          </cell>
          <cell r="AG274">
            <v>1834513.7065746041</v>
          </cell>
          <cell r="AH274">
            <v>1864982.3594244386</v>
          </cell>
          <cell r="AI274">
            <v>1894922.4062287556</v>
          </cell>
          <cell r="AJ274">
            <v>1927992.0467903793</v>
          </cell>
          <cell r="AK274">
            <v>1964321.6944756068</v>
          </cell>
          <cell r="AL274">
            <v>2004055.4846159508</v>
          </cell>
          <cell r="AM274">
            <v>2047352.4859202104</v>
          </cell>
        </row>
        <row r="279">
          <cell r="R279">
            <v>1744641.5999999999</v>
          </cell>
          <cell r="S279">
            <v>1740785</v>
          </cell>
          <cell r="T279">
            <v>2559510.8571428573</v>
          </cell>
          <cell r="U279">
            <v>3048282.679325663</v>
          </cell>
          <cell r="V279">
            <v>3169554.4748505582</v>
          </cell>
          <cell r="W279">
            <v>3258302.0001463741</v>
          </cell>
          <cell r="X279">
            <v>3344321.1729502389</v>
          </cell>
          <cell r="Y279">
            <v>3427260.3380394047</v>
          </cell>
          <cell r="Z279">
            <v>3506772.7778819194</v>
          </cell>
          <cell r="AA279">
            <v>3582519.0698841689</v>
          </cell>
          <cell r="AB279">
            <v>3654169.4512818526</v>
          </cell>
          <cell r="AC279">
            <v>3727252.8403074895</v>
          </cell>
          <cell r="AD279">
            <v>3801797.8971136394</v>
          </cell>
          <cell r="AE279">
            <v>3877833.8550559124</v>
          </cell>
          <cell r="AF279">
            <v>3955390.5321570304</v>
          </cell>
          <cell r="AG279">
            <v>4034498.3428001711</v>
          </cell>
          <cell r="AH279">
            <v>4101505.5987227974</v>
          </cell>
          <cell r="AI279">
            <v>4167350.3339147307</v>
          </cell>
          <cell r="AJ279">
            <v>4240077.7327696504</v>
          </cell>
          <cell r="AK279">
            <v>4319974.6029076464</v>
          </cell>
          <cell r="AL279">
            <v>4407357.9295624848</v>
          </cell>
          <cell r="AM279">
            <v>4502577.5397426765</v>
          </cell>
        </row>
        <row r="291">
          <cell r="S291">
            <v>696391</v>
          </cell>
          <cell r="T291">
            <v>849467.53917050688</v>
          </cell>
          <cell r="U291">
            <v>772855.15240640996</v>
          </cell>
          <cell r="V291">
            <v>935961.80271827336</v>
          </cell>
          <cell r="W291">
            <v>1114647.9410000001</v>
          </cell>
          <cell r="X291">
            <v>1173899.6727008792</v>
          </cell>
          <cell r="Y291">
            <v>1148401.9474144939</v>
          </cell>
          <cell r="Z291">
            <v>1122408.2842889382</v>
          </cell>
          <cell r="AA291">
            <v>1095892.8847034709</v>
          </cell>
          <cell r="AB291">
            <v>1068827.6090174378</v>
          </cell>
          <cell r="AC291">
            <v>1083165.9315299334</v>
          </cell>
          <cell r="AD291">
            <v>1098083.4575841026</v>
          </cell>
          <cell r="AE291">
            <v>1113617.3907740172</v>
          </cell>
          <cell r="AF291">
            <v>1129807.8393619056</v>
          </cell>
          <cell r="AG291">
            <v>1146698.0681618724</v>
          </cell>
          <cell r="AH291">
            <v>1164334.7737048531</v>
          </cell>
          <cell r="AI291">
            <v>1182768.3849177822</v>
          </cell>
          <cell r="AJ291">
            <v>1202053.3917685151</v>
          </cell>
          <cell r="AK291">
            <v>1222248.7045681861</v>
          </cell>
          <cell r="AL291">
            <v>1243418.0468866259</v>
          </cell>
          <cell r="AM291">
            <v>1265630.3853265131</v>
          </cell>
        </row>
        <row r="296">
          <cell r="S296">
            <v>4202421.3808049541</v>
          </cell>
          <cell r="T296">
            <v>7122270.4884792622</v>
          </cell>
          <cell r="U296">
            <v>6385597.8097848399</v>
          </cell>
          <cell r="V296">
            <v>7711872.9651369425</v>
          </cell>
          <cell r="W296">
            <v>8497169.6052034441</v>
          </cell>
          <cell r="X296">
            <v>8940986.844897734</v>
          </cell>
          <cell r="Y296">
            <v>9352810.1246898416</v>
          </cell>
          <cell r="Z296">
            <v>9722680.1723655667</v>
          </cell>
          <cell r="AA296">
            <v>10041387.509749087</v>
          </cell>
          <cell r="AB296">
            <v>10300671.0227102</v>
          </cell>
          <cell r="AC296">
            <v>10732098.286818054</v>
          </cell>
          <cell r="AD296">
            <v>11182422.411978405</v>
          </cell>
          <cell r="AE296">
            <v>11652551.192198236</v>
          </cell>
          <cell r="AF296">
            <v>12143443.999313451</v>
          </cell>
          <cell r="AG296">
            <v>12656115.493394528</v>
          </cell>
          <cell r="AH296">
            <v>13191639.670266999</v>
          </cell>
          <cell r="AI296">
            <v>13751154.282286895</v>
          </cell>
          <cell r="AJ296">
            <v>14335865.672772679</v>
          </cell>
          <cell r="AK296">
            <v>14947054.06928524</v>
          </cell>
          <cell r="AL296">
            <v>15586079.386334501</v>
          </cell>
          <cell r="AM296">
            <v>16254387.594150437</v>
          </cell>
        </row>
        <row r="302">
          <cell r="I302">
            <v>0</v>
          </cell>
          <cell r="J302">
            <v>0</v>
          </cell>
          <cell r="K302">
            <v>0</v>
          </cell>
          <cell r="L302">
            <v>0</v>
          </cell>
          <cell r="M302">
            <v>0</v>
          </cell>
          <cell r="N302">
            <v>0</v>
          </cell>
          <cell r="O302">
            <v>0</v>
          </cell>
          <cell r="P302">
            <v>0</v>
          </cell>
          <cell r="Q302">
            <v>0</v>
          </cell>
          <cell r="R302">
            <v>420000</v>
          </cell>
          <cell r="S302">
            <v>420000</v>
          </cell>
          <cell r="T302">
            <v>420000</v>
          </cell>
          <cell r="U302">
            <v>420000</v>
          </cell>
          <cell r="V302">
            <v>420000</v>
          </cell>
          <cell r="W302">
            <v>420000</v>
          </cell>
          <cell r="X302">
            <v>420000</v>
          </cell>
          <cell r="Y302">
            <v>420000</v>
          </cell>
          <cell r="Z302">
            <v>420000</v>
          </cell>
          <cell r="AA302">
            <v>420000</v>
          </cell>
          <cell r="AB302">
            <v>420000</v>
          </cell>
          <cell r="AC302">
            <v>420000</v>
          </cell>
          <cell r="AD302">
            <v>420000</v>
          </cell>
          <cell r="AE302">
            <v>420000</v>
          </cell>
          <cell r="AF302">
            <v>420000</v>
          </cell>
          <cell r="AG302">
            <v>420000</v>
          </cell>
          <cell r="AH302">
            <v>420000</v>
          </cell>
          <cell r="AI302">
            <v>420000</v>
          </cell>
          <cell r="AJ302">
            <v>420000</v>
          </cell>
          <cell r="AK302">
            <v>420000</v>
          </cell>
          <cell r="AL302">
            <v>420000</v>
          </cell>
          <cell r="AM302">
            <v>420000</v>
          </cell>
        </row>
        <row r="306">
          <cell r="I306">
            <v>0</v>
          </cell>
          <cell r="J306">
            <v>3941936.79340054</v>
          </cell>
          <cell r="K306">
            <v>34575.11376300508</v>
          </cell>
          <cell r="L306">
            <v>564662.11836404284</v>
          </cell>
          <cell r="M306">
            <v>1249762.8753672927</v>
          </cell>
          <cell r="N306">
            <v>1732357.4494417296</v>
          </cell>
          <cell r="O306">
            <v>3779146.7299067844</v>
          </cell>
          <cell r="P306">
            <v>5101941.2649443671</v>
          </cell>
          <cell r="Q306">
            <v>2712254.8083916893</v>
          </cell>
          <cell r="R306">
            <v>2548639</v>
          </cell>
          <cell r="S306">
            <v>3264174</v>
          </cell>
          <cell r="T306">
            <v>4572060</v>
          </cell>
          <cell r="U306">
            <v>11738523.49225227</v>
          </cell>
          <cell r="V306">
            <v>12853965.13220798</v>
          </cell>
          <cell r="W306">
            <v>13524057.515769567</v>
          </cell>
          <cell r="X306">
            <v>14527891.175357956</v>
          </cell>
          <cell r="Y306">
            <v>15356504.329675663</v>
          </cell>
          <cell r="Z306">
            <v>16221163.054691259</v>
          </cell>
          <cell r="AA306">
            <v>17123137.384810925</v>
          </cell>
          <cell r="AB306">
            <v>18883022.905771434</v>
          </cell>
          <cell r="AC306">
            <v>19999584.174781352</v>
          </cell>
          <cell r="AD306">
            <v>21106723.66577176</v>
          </cell>
          <cell r="AE306">
            <v>22204863.923231367</v>
          </cell>
          <cell r="AF306">
            <v>23294370.537499372</v>
          </cell>
          <cell r="AG306">
            <v>24375550.336051036</v>
          </cell>
          <cell r="AH306">
            <v>25327429.355227534</v>
          </cell>
          <cell r="AI306">
            <v>26247363.111008354</v>
          </cell>
          <cell r="AJ306">
            <v>27206371.367254104</v>
          </cell>
          <cell r="AK306">
            <v>28206480.963102039</v>
          </cell>
          <cell r="AL306">
            <v>29249847.780686032</v>
          </cell>
          <cell r="AM306">
            <v>30338766.671325356</v>
          </cell>
        </row>
        <row r="308">
          <cell r="I308">
            <v>0</v>
          </cell>
          <cell r="J308">
            <v>3941936.79340054</v>
          </cell>
          <cell r="K308">
            <v>34575.11376300508</v>
          </cell>
          <cell r="L308">
            <v>564662.11836404284</v>
          </cell>
          <cell r="M308">
            <v>1249762.8753672927</v>
          </cell>
          <cell r="N308">
            <v>1732357.4494417296</v>
          </cell>
          <cell r="O308">
            <v>3779146.7299067844</v>
          </cell>
          <cell r="P308">
            <v>5101941.2649443671</v>
          </cell>
          <cell r="Q308">
            <v>2712254.8083916893</v>
          </cell>
          <cell r="R308">
            <v>2968639</v>
          </cell>
          <cell r="S308">
            <v>3684174</v>
          </cell>
          <cell r="T308">
            <v>4992060</v>
          </cell>
          <cell r="U308">
            <v>8911121.0091394279</v>
          </cell>
          <cell r="V308">
            <v>12970370.187610043</v>
          </cell>
          <cell r="W308">
            <v>15126080.166534085</v>
          </cell>
          <cell r="X308">
            <v>20554042.46843325</v>
          </cell>
          <cell r="Y308">
            <v>15776504.329675663</v>
          </cell>
          <cell r="Z308">
            <v>16641163.054691259</v>
          </cell>
          <cell r="AA308">
            <v>17543137.384810925</v>
          </cell>
          <cell r="AB308">
            <v>19303022.905771434</v>
          </cell>
          <cell r="AC308">
            <v>20419584.174781352</v>
          </cell>
          <cell r="AD308">
            <v>21526723.66577176</v>
          </cell>
          <cell r="AE308">
            <v>22624863.923231367</v>
          </cell>
          <cell r="AF308">
            <v>23714370.537499372</v>
          </cell>
          <cell r="AG308">
            <v>24795550.336051036</v>
          </cell>
          <cell r="AH308">
            <v>25747429.355227534</v>
          </cell>
          <cell r="AI308">
            <v>26667363.111008354</v>
          </cell>
          <cell r="AJ308">
            <v>27626371.367254104</v>
          </cell>
          <cell r="AK308">
            <v>28626480.963102039</v>
          </cell>
          <cell r="AL308">
            <v>29669847.780686032</v>
          </cell>
          <cell r="AM308">
            <v>30758766.671325356</v>
          </cell>
        </row>
        <row r="314">
          <cell r="S314">
            <v>434999</v>
          </cell>
          <cell r="T314">
            <v>465148.3133640553</v>
          </cell>
          <cell r="U314">
            <v>746514.53657975851</v>
          </cell>
          <cell r="V314">
            <v>816586.4871256802</v>
          </cell>
          <cell r="W314">
            <v>858567.07993653615</v>
          </cell>
          <cell r="X314">
            <v>922425.4655999121</v>
          </cell>
          <cell r="Y314">
            <v>975304.04342341539</v>
          </cell>
          <cell r="Z314">
            <v>1030524.2552387539</v>
          </cell>
          <cell r="AA314">
            <v>1088174.3606467252</v>
          </cell>
          <cell r="AB314">
            <v>1148344.8784929784</v>
          </cell>
          <cell r="AC314">
            <v>1216996.1589329047</v>
          </cell>
          <cell r="AD314">
            <v>1285207.1024219289</v>
          </cell>
          <cell r="AE314">
            <v>1353013.5473945863</v>
          </cell>
          <cell r="AF314">
            <v>1420448.683915687</v>
          </cell>
          <cell r="AG314">
            <v>1487542.9864905123</v>
          </cell>
          <cell r="AH314">
            <v>1546920.393122769</v>
          </cell>
          <cell r="AI314">
            <v>1604526.2733857001</v>
          </cell>
          <cell r="AJ314">
            <v>1664715.4147447792</v>
          </cell>
          <cell r="AK314">
            <v>1727634.5669242688</v>
          </cell>
          <cell r="AL314">
            <v>1793440.9352907541</v>
          </cell>
          <cell r="AM314">
            <v>1862303.0675395292</v>
          </cell>
        </row>
        <row r="316">
          <cell r="S316">
            <v>12949325.380804954</v>
          </cell>
          <cell r="T316">
            <v>19401494.230414744</v>
          </cell>
          <cell r="U316">
            <v>20524383.95895797</v>
          </cell>
          <cell r="V316">
            <v>23624883.107060276</v>
          </cell>
          <cell r="W316">
            <v>25423430.304568041</v>
          </cell>
          <cell r="X316">
            <v>26379523.642125595</v>
          </cell>
          <cell r="Y316">
            <v>27149959.068973094</v>
          </cell>
          <cell r="Z316">
            <v>27814435.645853799</v>
          </cell>
          <cell r="AA316">
            <v>28357563.5642206</v>
          </cell>
          <cell r="AB316">
            <v>28766631.157662895</v>
          </cell>
          <cell r="AC316">
            <v>29511179.128526479</v>
          </cell>
          <cell r="AD316">
            <v>30279143.539502557</v>
          </cell>
          <cell r="AE316">
            <v>31071637.02080474</v>
          </cell>
          <cell r="AF316">
            <v>31889830.812122218</v>
          </cell>
          <cell r="AG316">
            <v>32734959.15654137</v>
          </cell>
          <cell r="AH316">
            <v>33581016.01232031</v>
          </cell>
          <cell r="AI316">
            <v>34451162.597202502</v>
          </cell>
          <cell r="AJ316">
            <v>35362842.078157403</v>
          </cell>
          <cell r="AK316">
            <v>36318090.533142082</v>
          </cell>
          <cell r="AL316">
            <v>37319092.444884673</v>
          </cell>
          <cell r="AM316">
            <v>38368193.071421385</v>
          </cell>
        </row>
        <row r="322">
          <cell r="I322">
            <v>20971441.747054551</v>
          </cell>
          <cell r="J322">
            <v>21007594.822247665</v>
          </cell>
          <cell r="K322">
            <v>21007594.822247665</v>
          </cell>
          <cell r="L322">
            <v>26832971.669139616</v>
          </cell>
          <cell r="M322">
            <v>69504580</v>
          </cell>
          <cell r="N322">
            <v>69545992</v>
          </cell>
          <cell r="O322">
            <v>69545992</v>
          </cell>
          <cell r="P322">
            <v>69545991</v>
          </cell>
          <cell r="Q322">
            <v>73273067.531159908</v>
          </cell>
          <cell r="R322">
            <v>69784315</v>
          </cell>
          <cell r="S322">
            <v>6712171</v>
          </cell>
          <cell r="T322">
            <v>6712171</v>
          </cell>
          <cell r="U322">
            <v>6712171</v>
          </cell>
          <cell r="V322">
            <v>6712171</v>
          </cell>
          <cell r="W322">
            <v>6712171</v>
          </cell>
          <cell r="X322">
            <v>6712171</v>
          </cell>
          <cell r="Y322">
            <v>6712171</v>
          </cell>
          <cell r="Z322">
            <v>6712171</v>
          </cell>
          <cell r="AA322">
            <v>6712171</v>
          </cell>
          <cell r="AB322">
            <v>6712171</v>
          </cell>
          <cell r="AC322">
            <v>6712171</v>
          </cell>
          <cell r="AD322">
            <v>6712171</v>
          </cell>
          <cell r="AE322">
            <v>6712171</v>
          </cell>
          <cell r="AF322">
            <v>6712171</v>
          </cell>
          <cell r="AG322">
            <v>6712171</v>
          </cell>
          <cell r="AH322">
            <v>6712171</v>
          </cell>
          <cell r="AI322">
            <v>6712171</v>
          </cell>
          <cell r="AJ322">
            <v>6712171</v>
          </cell>
          <cell r="AK322">
            <v>6712171</v>
          </cell>
          <cell r="AL322">
            <v>6712171</v>
          </cell>
          <cell r="AM322">
            <v>6712171</v>
          </cell>
        </row>
        <row r="325">
          <cell r="I325">
            <v>0</v>
          </cell>
          <cell r="J325">
            <v>249000</v>
          </cell>
          <cell r="K325">
            <v>-190000</v>
          </cell>
          <cell r="L325">
            <v>913750.52565707127</v>
          </cell>
          <cell r="M325">
            <v>914000</v>
          </cell>
          <cell r="N325">
            <v>3330199.9999999995</v>
          </cell>
          <cell r="O325">
            <v>3413731.0000000019</v>
          </cell>
          <cell r="P325">
            <v>3413731</v>
          </cell>
          <cell r="Q325">
            <v>3413731</v>
          </cell>
          <cell r="R325">
            <v>3413731</v>
          </cell>
          <cell r="S325">
            <v>274059</v>
          </cell>
          <cell r="T325">
            <v>667205.44631529052</v>
          </cell>
          <cell r="U325">
            <v>829572.64764610736</v>
          </cell>
          <cell r="V325">
            <v>883948.27435594436</v>
          </cell>
          <cell r="W325">
            <v>907668.82478691754</v>
          </cell>
          <cell r="X325">
            <v>961300.59400444222</v>
          </cell>
          <cell r="Y325">
            <v>1015033.93295501</v>
          </cell>
          <cell r="Z325">
            <v>1071136.283561239</v>
          </cell>
          <cell r="AA325">
            <v>1129696.9296974016</v>
          </cell>
          <cell r="AB325">
            <v>1190807.4824799884</v>
          </cell>
          <cell r="AC325">
            <v>1260435.9988369895</v>
          </cell>
          <cell r="AD325">
            <v>1329663.3607707235</v>
          </cell>
          <cell r="AE325">
            <v>1398527.514854741</v>
          </cell>
          <cell r="AF325">
            <v>1467063.8953960035</v>
          </cell>
          <cell r="AG325">
            <v>1535305.3675833768</v>
          </cell>
          <cell r="AH325">
            <v>1595878.4177916758</v>
          </cell>
          <cell r="AI325">
            <v>1654731.1338956058</v>
          </cell>
          <cell r="AJ325">
            <v>1716221.2049303567</v>
          </cell>
          <cell r="AK325">
            <v>1780498.4799998242</v>
          </cell>
          <cell r="AL325">
            <v>1847723.477525841</v>
          </cell>
          <cell r="AM325">
            <v>1918068.2892573557</v>
          </cell>
        </row>
        <row r="326">
          <cell r="I326">
            <v>0</v>
          </cell>
          <cell r="J326">
            <v>83288.349410909927</v>
          </cell>
          <cell r="K326">
            <v>-72507.149921065386</v>
          </cell>
          <cell r="L326">
            <v>156888.43422983852</v>
          </cell>
          <cell r="M326">
            <v>511000</v>
          </cell>
          <cell r="N326">
            <v>368000</v>
          </cell>
          <cell r="O326">
            <v>91636</v>
          </cell>
          <cell r="P326">
            <v>91636</v>
          </cell>
          <cell r="Q326">
            <v>91636</v>
          </cell>
          <cell r="R326">
            <v>10437</v>
          </cell>
          <cell r="S326">
            <v>253411</v>
          </cell>
          <cell r="T326">
            <v>616937.22649576946</v>
          </cell>
          <cell r="U326">
            <v>8295726.4764610743</v>
          </cell>
          <cell r="V326">
            <v>8839482.7435594443</v>
          </cell>
          <cell r="W326">
            <v>9076688.2478691768</v>
          </cell>
          <cell r="X326">
            <v>9613005.9400444236</v>
          </cell>
          <cell r="Y326">
            <v>10150339.3295501</v>
          </cell>
          <cell r="Z326">
            <v>10711362.83561239</v>
          </cell>
          <cell r="AA326">
            <v>11296969.296974018</v>
          </cell>
          <cell r="AB326">
            <v>11908074.824799884</v>
          </cell>
          <cell r="AC326">
            <v>12604359.988369895</v>
          </cell>
          <cell r="AD326">
            <v>13296633.607707236</v>
          </cell>
          <cell r="AE326">
            <v>13985275.148547411</v>
          </cell>
          <cell r="AF326">
            <v>14670638.953960035</v>
          </cell>
          <cell r="AG326">
            <v>15353053.675833769</v>
          </cell>
          <cell r="AH326">
            <v>15958784.177916758</v>
          </cell>
          <cell r="AI326">
            <v>16547311.338956058</v>
          </cell>
          <cell r="AJ326">
            <v>17162212.049303569</v>
          </cell>
          <cell r="AK326">
            <v>17804984.799998242</v>
          </cell>
          <cell r="AL326">
            <v>18477234.775258411</v>
          </cell>
          <cell r="AM326">
            <v>19180682.892573558</v>
          </cell>
        </row>
        <row r="327">
          <cell r="I327">
            <v>0</v>
          </cell>
          <cell r="J327">
            <v>332288.34941090993</v>
          </cell>
          <cell r="K327">
            <v>-262507.14992106537</v>
          </cell>
          <cell r="L327">
            <v>1070638.9598869097</v>
          </cell>
          <cell r="M327">
            <v>1425000</v>
          </cell>
          <cell r="N327">
            <v>3698199.9999999995</v>
          </cell>
          <cell r="O327">
            <v>3505367.0000000019</v>
          </cell>
          <cell r="P327">
            <v>3505367</v>
          </cell>
          <cell r="Q327">
            <v>3505367</v>
          </cell>
          <cell r="R327">
            <v>3424168</v>
          </cell>
          <cell r="S327">
            <v>527470</v>
          </cell>
          <cell r="T327">
            <v>1284142.67281106</v>
          </cell>
          <cell r="U327">
            <v>9125299.124107182</v>
          </cell>
          <cell r="V327">
            <v>9723431.0179153886</v>
          </cell>
          <cell r="W327">
            <v>9984357.072656095</v>
          </cell>
          <cell r="X327">
            <v>10574306.534048866</v>
          </cell>
          <cell r="Y327">
            <v>11165373.26250511</v>
          </cell>
          <cell r="Z327">
            <v>11782499.119173629</v>
          </cell>
          <cell r="AA327">
            <v>12426666.22667142</v>
          </cell>
          <cell r="AB327">
            <v>13098882.307279872</v>
          </cell>
          <cell r="AC327">
            <v>13864795.987206884</v>
          </cell>
          <cell r="AD327">
            <v>14626296.968477959</v>
          </cell>
          <cell r="AE327">
            <v>15383802.663402151</v>
          </cell>
          <cell r="AF327">
            <v>16137702.849356038</v>
          </cell>
          <cell r="AG327">
            <v>16888359.043417145</v>
          </cell>
          <cell r="AH327">
            <v>17554662.595708434</v>
          </cell>
          <cell r="AI327">
            <v>18202042.472851664</v>
          </cell>
          <cell r="AJ327">
            <v>18878433.254233927</v>
          </cell>
          <cell r="AK327">
            <v>19585483.279998068</v>
          </cell>
          <cell r="AL327">
            <v>20324958.252784252</v>
          </cell>
          <cell r="AM327">
            <v>21098751.181830913</v>
          </cell>
        </row>
        <row r="332">
          <cell r="I332">
            <v>0</v>
          </cell>
          <cell r="J332">
            <v>332288.34941090993</v>
          </cell>
          <cell r="K332">
            <v>69781.199489844541</v>
          </cell>
          <cell r="L332">
            <v>1140420.1593767544</v>
          </cell>
          <cell r="M332">
            <v>18412985</v>
          </cell>
          <cell r="N332">
            <v>21892638</v>
          </cell>
          <cell r="O332">
            <v>25398005</v>
          </cell>
          <cell r="P332">
            <v>28878050</v>
          </cell>
          <cell r="Q332">
            <v>32383400.999999996</v>
          </cell>
          <cell r="R332">
            <v>35481926</v>
          </cell>
          <cell r="S332">
            <v>2616919</v>
          </cell>
          <cell r="T332">
            <v>3901061.6728110597</v>
          </cell>
          <cell r="U332">
            <v>13026360.796918241</v>
          </cell>
          <cell r="V332">
            <v>22749791.814833634</v>
          </cell>
          <cell r="W332">
            <v>32734148.887489729</v>
          </cell>
          <cell r="X332">
            <v>43308455.421538599</v>
          </cell>
          <cell r="Y332">
            <v>54473828.684043705</v>
          </cell>
          <cell r="Z332">
            <v>66256327.803217344</v>
          </cell>
          <cell r="AA332">
            <v>78682994.029888764</v>
          </cell>
          <cell r="AB332">
            <v>91781876.337168634</v>
          </cell>
          <cell r="AC332">
            <v>105646672.32437551</v>
          </cell>
          <cell r="AD332">
            <v>120272969.29285347</v>
          </cell>
          <cell r="AE332">
            <v>135656771.95625561</v>
          </cell>
          <cell r="AF332">
            <v>151794474.80561167</v>
          </cell>
          <cell r="AG332">
            <v>168682833.8490288</v>
          </cell>
          <cell r="AH332">
            <v>186237496.44473726</v>
          </cell>
          <cell r="AI332">
            <v>204439538.91758889</v>
          </cell>
          <cell r="AJ332">
            <v>223317972.17182282</v>
          </cell>
          <cell r="AK332">
            <v>242903455.45182091</v>
          </cell>
          <cell r="AL332">
            <v>263228413.70460516</v>
          </cell>
          <cell r="AM332">
            <v>284327164.8864361</v>
          </cell>
        </row>
        <row r="335">
          <cell r="S335">
            <v>4174974</v>
          </cell>
          <cell r="T335">
            <v>3984655.8645387031</v>
          </cell>
          <cell r="U335">
            <v>6298671.7882565111</v>
          </cell>
          <cell r="V335">
            <v>6693745.2390347421</v>
          </cell>
          <cell r="W335">
            <v>6861540.9572677687</v>
          </cell>
          <cell r="X335">
            <v>7269567.7384444773</v>
          </cell>
          <cell r="Y335">
            <v>7681219.4044063836</v>
          </cell>
          <cell r="Z335">
            <v>8111829.4877564535</v>
          </cell>
          <cell r="AA335">
            <v>8562224.0000351891</v>
          </cell>
          <cell r="AB335">
            <v>6736179.2815666497</v>
          </cell>
          <cell r="AC335">
            <v>7152207.2150258198</v>
          </cell>
          <cell r="AD335">
            <v>7569619.2852129117</v>
          </cell>
          <cell r="AE335">
            <v>7988873.3541480675</v>
          </cell>
          <cell r="AF335">
            <v>8410432.4430562854</v>
          </cell>
          <cell r="AG335">
            <v>8834765.5700738132</v>
          </cell>
          <cell r="AH335">
            <v>9219576.2745752037</v>
          </cell>
          <cell r="AI335">
            <v>9599162.0800988525</v>
          </cell>
          <cell r="AJ335">
            <v>9999119.1620436907</v>
          </cell>
          <cell r="AK335">
            <v>10420888.076755762</v>
          </cell>
          <cell r="AL335">
            <v>10866035.394500449</v>
          </cell>
          <cell r="AM335">
            <v>11336266.308929786</v>
          </cell>
        </row>
        <row r="336">
          <cell r="M336">
            <v>4272950</v>
          </cell>
          <cell r="N336">
            <v>5444452.1200000001</v>
          </cell>
          <cell r="O336">
            <v>8946020</v>
          </cell>
          <cell r="P336">
            <v>14533870</v>
          </cell>
          <cell r="Q336">
            <v>19329066</v>
          </cell>
          <cell r="R336">
            <v>22297705</v>
          </cell>
          <cell r="S336">
            <v>26472679</v>
          </cell>
          <cell r="T336">
            <v>30457334.864538703</v>
          </cell>
          <cell r="U336">
            <v>36756006.65279521</v>
          </cell>
          <cell r="V336">
            <v>43449751.891829953</v>
          </cell>
          <cell r="W336">
            <v>50311292.849097721</v>
          </cell>
          <cell r="X336">
            <v>57580860.587542199</v>
          </cell>
          <cell r="Y336">
            <v>65262079.991948582</v>
          </cell>
          <cell r="Z336">
            <v>73373909.479705036</v>
          </cell>
          <cell r="AA336">
            <v>81936133.479740232</v>
          </cell>
          <cell r="AB336">
            <v>88672312.761306882</v>
          </cell>
          <cell r="AC336">
            <v>95824519.976332694</v>
          </cell>
          <cell r="AD336">
            <v>103394139.2615456</v>
          </cell>
          <cell r="AE336">
            <v>111383012.61569366</v>
          </cell>
          <cell r="AF336">
            <v>119793445.05874994</v>
          </cell>
          <cell r="AG336">
            <v>128628210.62882376</v>
          </cell>
          <cell r="AH336">
            <v>137847786.90339896</v>
          </cell>
          <cell r="AI336">
            <v>147446948.9834978</v>
          </cell>
          <cell r="AJ336">
            <v>157446068.14554149</v>
          </cell>
          <cell r="AK336">
            <v>167866956.22229725</v>
          </cell>
          <cell r="AL336">
            <v>178732991.61679769</v>
          </cell>
          <cell r="AM336">
            <v>190069257.92572749</v>
          </cell>
        </row>
        <row r="337">
          <cell r="M337">
            <v>2639810</v>
          </cell>
          <cell r="N337">
            <v>6032335.8399999999</v>
          </cell>
          <cell r="O337">
            <v>2049839</v>
          </cell>
          <cell r="S337">
            <v>1588361</v>
          </cell>
          <cell r="T337">
            <v>3847168.7004608293</v>
          </cell>
          <cell r="U337">
            <v>3675600.6652795211</v>
          </cell>
          <cell r="V337">
            <v>4344975.1891829958</v>
          </cell>
          <cell r="W337">
            <v>5031129.2849097727</v>
          </cell>
          <cell r="X337">
            <v>5758086.0587542206</v>
          </cell>
          <cell r="Y337">
            <v>6526207.9991948586</v>
          </cell>
          <cell r="Z337">
            <v>7337390.9479705039</v>
          </cell>
          <cell r="AA337">
            <v>8193613.3479740238</v>
          </cell>
          <cell r="AB337">
            <v>8867231.2761306893</v>
          </cell>
          <cell r="AC337">
            <v>9582451.9976332691</v>
          </cell>
          <cell r="AD337">
            <v>10339413.926154561</v>
          </cell>
          <cell r="AE337">
            <v>11138301.261569366</v>
          </cell>
          <cell r="AF337">
            <v>11979344.505874995</v>
          </cell>
          <cell r="AG337">
            <v>12862821.062882377</v>
          </cell>
          <cell r="AH337">
            <v>13784778.690339897</v>
          </cell>
          <cell r="AI337">
            <v>14744694.898349781</v>
          </cell>
          <cell r="AJ337">
            <v>15744606.814554149</v>
          </cell>
          <cell r="AK337">
            <v>16786695.622229725</v>
          </cell>
          <cell r="AL337">
            <v>17873299.161679771</v>
          </cell>
          <cell r="AM337">
            <v>19006925.792572748</v>
          </cell>
        </row>
        <row r="338">
          <cell r="T338">
            <v>2258807.7004608293</v>
          </cell>
          <cell r="U338">
            <v>-171568.03518130817</v>
          </cell>
          <cell r="V338">
            <v>669374.52390347468</v>
          </cell>
          <cell r="W338">
            <v>686154.09572677687</v>
          </cell>
          <cell r="X338">
            <v>726956.77384444792</v>
          </cell>
          <cell r="Y338">
            <v>768121.94044063799</v>
          </cell>
          <cell r="Z338">
            <v>811182.94877564535</v>
          </cell>
          <cell r="AA338">
            <v>856222.40000351984</v>
          </cell>
          <cell r="AB338">
            <v>673617.92815666553</v>
          </cell>
          <cell r="AC338">
            <v>715220.72150257975</v>
          </cell>
          <cell r="AD338">
            <v>756961.92852129228</v>
          </cell>
          <cell r="AE338">
            <v>798887.33541480452</v>
          </cell>
          <cell r="AF338">
            <v>841043.24430562928</v>
          </cell>
          <cell r="AG338">
            <v>883476.55700738169</v>
          </cell>
          <cell r="AH338">
            <v>921957.62745751999</v>
          </cell>
          <cell r="AI338">
            <v>959916.20800988376</v>
          </cell>
          <cell r="AJ338">
            <v>999911.9162043687</v>
          </cell>
          <cell r="AK338">
            <v>1042088.8076755758</v>
          </cell>
          <cell r="AL338">
            <v>1086603.5394500457</v>
          </cell>
          <cell r="AM338">
            <v>1133626.6308929771</v>
          </cell>
        </row>
        <row r="340">
          <cell r="Q340">
            <v>4074877.76</v>
          </cell>
          <cell r="R340">
            <v>715719</v>
          </cell>
          <cell r="S340">
            <v>529018</v>
          </cell>
          <cell r="T340">
            <v>751694.02335711149</v>
          </cell>
          <cell r="U340">
            <v>855980.15347203554</v>
          </cell>
          <cell r="V340">
            <v>911791.91547229898</v>
          </cell>
          <cell r="W340">
            <v>962387.16436124104</v>
          </cell>
          <cell r="X340">
            <v>992696.92950999062</v>
          </cell>
          <cell r="Y340">
            <v>1008338.7551970109</v>
          </cell>
          <cell r="Z340">
            <v>1023079.6244591315</v>
          </cell>
          <cell r="AA340">
            <v>1036834.130343157</v>
          </cell>
          <cell r="AB340">
            <v>1049518.7910245238</v>
          </cell>
          <cell r="AC340">
            <v>1069352.1975845455</v>
          </cell>
          <cell r="AD340">
            <v>1089630.3441264124</v>
          </cell>
          <cell r="AE340">
            <v>1110366.3368782392</v>
          </cell>
          <cell r="AF340">
            <v>1131573.8993592134</v>
          </cell>
          <cell r="AG340">
            <v>1153267.4165813667</v>
          </cell>
          <cell r="AH340">
            <v>1172190.0381126723</v>
          </cell>
          <cell r="AI340">
            <v>1190965.6643936331</v>
          </cell>
          <cell r="AJ340">
            <v>1211527.0966567472</v>
          </cell>
          <cell r="AK340">
            <v>1233952.6030605105</v>
          </cell>
          <cell r="AL340">
            <v>1258328.4593531608</v>
          </cell>
          <cell r="AM340">
            <v>1284749.6566009973</v>
          </cell>
        </row>
        <row r="341">
          <cell r="S341">
            <v>385158</v>
          </cell>
          <cell r="T341">
            <v>286971.01950634434</v>
          </cell>
          <cell r="U341">
            <v>341771.86073987081</v>
          </cell>
          <cell r="V341">
            <v>355368.79106818856</v>
          </cell>
          <cell r="W341">
            <v>365319.1172180979</v>
          </cell>
          <cell r="X341">
            <v>374963.54191265564</v>
          </cell>
          <cell r="Y341">
            <v>384262.63775208953</v>
          </cell>
          <cell r="Z341">
            <v>393177.53094793792</v>
          </cell>
          <cell r="AA341">
            <v>401670.16561641352</v>
          </cell>
          <cell r="AB341">
            <v>409703.56892874173</v>
          </cell>
          <cell r="AC341">
            <v>417897.64030731661</v>
          </cell>
          <cell r="AD341">
            <v>426255.59311346296</v>
          </cell>
          <cell r="AE341">
            <v>434780.70497573219</v>
          </cell>
          <cell r="AF341">
            <v>443476.31907524681</v>
          </cell>
          <cell r="AG341">
            <v>452345.8454567517</v>
          </cell>
          <cell r="AH341">
            <v>459858.66396766977</v>
          </cell>
          <cell r="AI341">
            <v>467241.14126188494</v>
          </cell>
          <cell r="AJ341">
            <v>475395.29920858669</v>
          </cell>
          <cell r="AK341">
            <v>484353.29452823178</v>
          </cell>
          <cell r="AL341">
            <v>494150.66743954952</v>
          </cell>
          <cell r="AM341">
            <v>504826.64036388748</v>
          </cell>
        </row>
        <row r="342">
          <cell r="Q342">
            <v>19329066</v>
          </cell>
          <cell r="R342">
            <v>22297705</v>
          </cell>
          <cell r="S342">
            <v>24884318</v>
          </cell>
          <cell r="T342">
            <v>26610166.164077874</v>
          </cell>
          <cell r="U342">
            <v>33080405.987515688</v>
          </cell>
          <cell r="V342">
            <v>39104776.702646956</v>
          </cell>
          <cell r="W342">
            <v>45280163.564187951</v>
          </cell>
          <cell r="X342">
            <v>51822774.528787978</v>
          </cell>
          <cell r="Y342">
            <v>58735871.992753722</v>
          </cell>
          <cell r="Z342">
            <v>66036518.531734534</v>
          </cell>
          <cell r="AA342">
            <v>73742520.131766215</v>
          </cell>
          <cell r="AB342">
            <v>79805081.485176191</v>
          </cell>
          <cell r="AC342">
            <v>86242067.978699431</v>
          </cell>
          <cell r="AD342">
            <v>93054725.335391045</v>
          </cell>
          <cell r="AE342">
            <v>100244711.35412429</v>
          </cell>
          <cell r="AF342">
            <v>107814100.55287495</v>
          </cell>
          <cell r="AG342">
            <v>115765389.56594138</v>
          </cell>
          <cell r="AH342">
            <v>124063008.21305907</v>
          </cell>
          <cell r="AI342">
            <v>132702254.08514802</v>
          </cell>
          <cell r="AJ342">
            <v>141701461.33098733</v>
          </cell>
          <cell r="AK342">
            <v>151080260.60006753</v>
          </cell>
          <cell r="AL342">
            <v>160859692.45511791</v>
          </cell>
          <cell r="AM342">
            <v>171062332.13315475</v>
          </cell>
        </row>
        <row r="351">
          <cell r="S351">
            <v>17682296.3374613</v>
          </cell>
          <cell r="T351">
            <v>22794551.529132392</v>
          </cell>
          <cell r="U351">
            <v>30453194.077913016</v>
          </cell>
          <cell r="V351">
            <v>33303735.945562631</v>
          </cell>
          <cell r="W351">
            <v>35010447.774132535</v>
          </cell>
          <cell r="X351">
            <v>31593382.104637649</v>
          </cell>
          <cell r="Y351">
            <v>33408697.841495108</v>
          </cell>
          <cell r="Z351">
            <v>35305049.707246438</v>
          </cell>
          <cell r="AA351">
            <v>37285580.647525333</v>
          </cell>
          <cell r="AB351">
            <v>38534221.018877484</v>
          </cell>
          <cell r="AC351">
            <v>40850223.771863878</v>
          </cell>
          <cell r="AD351">
            <v>43153631.455324687</v>
          </cell>
          <cell r="AE351">
            <v>45445813.446497947</v>
          </cell>
          <cell r="AF351">
            <v>47728063.658284977</v>
          </cell>
          <cell r="AG351">
            <v>50001598.988474578</v>
          </cell>
          <cell r="AH351">
            <v>52018590.30091092</v>
          </cell>
          <cell r="AI351">
            <v>53978950.558276646</v>
          </cell>
          <cell r="AJ351">
            <v>56029399.36998485</v>
          </cell>
          <cell r="AK351">
            <v>58175247.383111402</v>
          </cell>
          <cell r="AL351">
            <v>60422198.983851671</v>
          </cell>
          <cell r="AM351">
            <v>62776386.705651104</v>
          </cell>
        </row>
        <row r="356">
          <cell r="S356">
            <v>954986.94583854568</v>
          </cell>
          <cell r="T356">
            <v>804719.45704272389</v>
          </cell>
          <cell r="U356">
            <v>4152905.5533174388</v>
          </cell>
          <cell r="V356">
            <v>3368089.3615132095</v>
          </cell>
          <cell r="W356">
            <v>2455087.242519076</v>
          </cell>
          <cell r="X356">
            <v>1943756.4202265095</v>
          </cell>
          <cell r="Y356">
            <v>1986494.4765797227</v>
          </cell>
          <cell r="Z356">
            <v>2030601.4161242512</v>
          </cell>
          <cell r="AA356">
            <v>2076128.4525338281</v>
          </cell>
          <cell r="AB356">
            <v>2123130.1993504986</v>
          </cell>
          <cell r="AC356">
            <v>2171991.9952042415</v>
          </cell>
          <cell r="AD356">
            <v>2222812.9174397308</v>
          </cell>
          <cell r="AE356">
            <v>2275698.3730077385</v>
          </cell>
          <cell r="AF356">
            <v>2330760.5740158283</v>
          </cell>
          <cell r="AG356">
            <v>2388119.0546432352</v>
          </cell>
          <cell r="AH356">
            <v>2447901.2334453375</v>
          </cell>
          <cell r="AI356">
            <v>2510243.0254952847</v>
          </cell>
          <cell r="AJ356">
            <v>2575289.509278873</v>
          </cell>
          <cell r="AK356">
            <v>2643195.6537777651</v>
          </cell>
          <cell r="AL356">
            <v>2714127.1117543387</v>
          </cell>
          <cell r="AM356">
            <v>2788261.0858913278</v>
          </cell>
        </row>
        <row r="376">
          <cell r="S376">
            <v>2064604</v>
          </cell>
          <cell r="T376">
            <v>6498901.8617511522</v>
          </cell>
        </row>
        <row r="385">
          <cell r="S385">
            <v>418703</v>
          </cell>
          <cell r="T385">
            <v>1297435.6129032257</v>
          </cell>
        </row>
        <row r="392">
          <cell r="R392">
            <v>0</v>
          </cell>
          <cell r="S392">
            <v>3899933.7972317319</v>
          </cell>
          <cell r="T392">
            <v>9735306.5299539212</v>
          </cell>
          <cell r="U392">
            <v>14253283.707453795</v>
          </cell>
          <cell r="V392">
            <v>12377567.676112093</v>
          </cell>
          <cell r="W392">
            <v>11355950.61635679</v>
          </cell>
          <cell r="X392">
            <v>6430658.1088941172</v>
          </cell>
          <cell r="Y392">
            <v>7477111.3086610958</v>
          </cell>
          <cell r="Z392">
            <v>8710032.528741248</v>
          </cell>
          <cell r="AA392">
            <v>10147923.13583504</v>
          </cell>
          <cell r="AB392">
            <v>11217102.132408421</v>
          </cell>
          <cell r="AC392">
            <v>12795815.917039059</v>
          </cell>
          <cell r="AD392">
            <v>14340338.904740565</v>
          </cell>
          <cell r="AE392">
            <v>15850987.463286139</v>
          </cell>
          <cell r="AF392">
            <v>17327950.175872955</v>
          </cell>
          <cell r="AG392">
            <v>18771282.329569064</v>
          </cell>
          <cell r="AH392">
            <v>19963517.894578427</v>
          </cell>
          <cell r="AI392">
            <v>21078114.778559543</v>
          </cell>
          <cell r="AJ392">
            <v>22241934.884901948</v>
          </cell>
          <cell r="AK392">
            <v>23458263.696071506</v>
          </cell>
          <cell r="AL392">
            <v>24730630.111271285</v>
          </cell>
          <cell r="AM392">
            <v>26062828.089228071</v>
          </cell>
        </row>
        <row r="395">
          <cell r="I395">
            <v>3000</v>
          </cell>
          <cell r="J395">
            <v>99316.574999999983</v>
          </cell>
          <cell r="K395">
            <v>49211.049999999996</v>
          </cell>
          <cell r="L395">
            <v>207211.04999999993</v>
          </cell>
          <cell r="M395">
            <v>2552000</v>
          </cell>
          <cell r="N395">
            <v>1040039.9999999999</v>
          </cell>
          <cell r="O395">
            <v>1259018.0000000002</v>
          </cell>
          <cell r="P395">
            <v>1608967</v>
          </cell>
          <cell r="S395">
            <v>527470</v>
          </cell>
          <cell r="T395">
            <v>1284142.67281106</v>
          </cell>
          <cell r="U395">
            <v>9125299.124107182</v>
          </cell>
          <cell r="V395">
            <v>9723431.0179153886</v>
          </cell>
          <cell r="W395">
            <v>9984357.072656095</v>
          </cell>
          <cell r="X395">
            <v>10574306.534048866</v>
          </cell>
          <cell r="Y395">
            <v>11165373.26250511</v>
          </cell>
          <cell r="Z395">
            <v>11782499.119173629</v>
          </cell>
          <cell r="AA395">
            <v>12426666.22667142</v>
          </cell>
          <cell r="AB395">
            <v>13098882.307279872</v>
          </cell>
          <cell r="AC395">
            <v>13864795.987206884</v>
          </cell>
          <cell r="AD395">
            <v>14626296.968477959</v>
          </cell>
          <cell r="AE395">
            <v>15383802.663402151</v>
          </cell>
          <cell r="AF395">
            <v>16137702.849356038</v>
          </cell>
          <cell r="AG395">
            <v>16888359.043417145</v>
          </cell>
          <cell r="AH395">
            <v>17554662.595708434</v>
          </cell>
          <cell r="AI395">
            <v>18202042.472851664</v>
          </cell>
          <cell r="AJ395">
            <v>18878433.254233927</v>
          </cell>
          <cell r="AK395">
            <v>19585483.279998068</v>
          </cell>
          <cell r="AL395">
            <v>20324958.252784252</v>
          </cell>
          <cell r="AM395">
            <v>21098751.181830913</v>
          </cell>
        </row>
        <row r="403">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row>
        <row r="405">
          <cell r="R405">
            <v>0</v>
          </cell>
          <cell r="S405">
            <v>3372463.7972317319</v>
          </cell>
          <cell r="T405">
            <v>8451163.8571428619</v>
          </cell>
          <cell r="U405">
            <v>5127984.5833466128</v>
          </cell>
          <cell r="V405">
            <v>2654136.6581967045</v>
          </cell>
          <cell r="W405">
            <v>1371593.543700695</v>
          </cell>
          <cell r="X405">
            <v>-4143648.4251547493</v>
          </cell>
          <cell r="Y405">
            <v>-3688261.9538440146</v>
          </cell>
          <cell r="Z405">
            <v>-3072466.5904323813</v>
          </cell>
          <cell r="AA405">
            <v>-2278743.0908363797</v>
          </cell>
          <cell r="AB405">
            <v>-1881780.1748714503</v>
          </cell>
          <cell r="AC405">
            <v>-1068980.0701678246</v>
          </cell>
          <cell r="AD405">
            <v>-285958.06373739429</v>
          </cell>
          <cell r="AE405">
            <v>467184.79988398775</v>
          </cell>
          <cell r="AF405">
            <v>1190247.326516917</v>
          </cell>
          <cell r="AG405">
            <v>1882923.2861519195</v>
          </cell>
          <cell r="AH405">
            <v>2408855.2988699935</v>
          </cell>
          <cell r="AI405">
            <v>2876072.3057078794</v>
          </cell>
          <cell r="AJ405">
            <v>3363501.6306680217</v>
          </cell>
          <cell r="AK405">
            <v>3872780.4160734378</v>
          </cell>
          <cell r="AL405">
            <v>4405671.8584870324</v>
          </cell>
          <cell r="AM405">
            <v>4964076.9073971584</v>
          </cell>
        </row>
        <row r="410">
          <cell r="S410">
            <v>686427.86377708986</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row>
        <row r="414">
          <cell r="S414">
            <v>772849.04024767806</v>
          </cell>
        </row>
        <row r="432">
          <cell r="S432">
            <v>5668774.1160809603</v>
          </cell>
          <cell r="T432">
            <v>34360531.984744236</v>
          </cell>
        </row>
        <row r="436">
          <cell r="S436">
            <v>984181.60990712082</v>
          </cell>
          <cell r="T436">
            <v>984181.60990712082</v>
          </cell>
          <cell r="U436">
            <v>984181.60990712082</v>
          </cell>
          <cell r="V436">
            <v>984181.60990712082</v>
          </cell>
          <cell r="W436">
            <v>984181.60990712082</v>
          </cell>
          <cell r="X436">
            <v>984181.60990712082</v>
          </cell>
          <cell r="Y436">
            <v>984181.60990712082</v>
          </cell>
          <cell r="Z436">
            <v>984181.60990712082</v>
          </cell>
          <cell r="AA436">
            <v>984181.60990712082</v>
          </cell>
          <cell r="AB436">
            <v>984181.60990712082</v>
          </cell>
          <cell r="AC436">
            <v>984181.60990712082</v>
          </cell>
          <cell r="AD436">
            <v>984181.60990712082</v>
          </cell>
          <cell r="AE436">
            <v>984181.60990712082</v>
          </cell>
          <cell r="AF436">
            <v>984181.60990712082</v>
          </cell>
          <cell r="AG436">
            <v>984181.60990712082</v>
          </cell>
          <cell r="AH436">
            <v>984181.60990712082</v>
          </cell>
          <cell r="AI436">
            <v>984181.60990712082</v>
          </cell>
          <cell r="AJ436">
            <v>984181.60990712082</v>
          </cell>
          <cell r="AK436">
            <v>984181.60990712082</v>
          </cell>
          <cell r="AL436">
            <v>984181.60990712082</v>
          </cell>
          <cell r="AM436">
            <v>984181.60990712082</v>
          </cell>
        </row>
        <row r="437">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row>
        <row r="438">
          <cell r="S438">
            <v>3372463.7972317319</v>
          </cell>
          <cell r="T438">
            <v>8451163.8571428619</v>
          </cell>
          <cell r="U438">
            <v>5127984.5833466128</v>
          </cell>
          <cell r="V438">
            <v>2654136.6581967045</v>
          </cell>
          <cell r="W438">
            <v>1371593.543700695</v>
          </cell>
          <cell r="X438">
            <v>-4143648.4251547493</v>
          </cell>
          <cell r="Y438">
            <v>-3688261.9538440146</v>
          </cell>
          <cell r="Z438">
            <v>-3072466.5904323813</v>
          </cell>
          <cell r="AA438">
            <v>-2278743.0908363797</v>
          </cell>
          <cell r="AB438">
            <v>-1881780.1748714503</v>
          </cell>
          <cell r="AC438">
            <v>-1068980.0701678246</v>
          </cell>
          <cell r="AD438">
            <v>-285958.06373739429</v>
          </cell>
          <cell r="AE438">
            <v>467184.79988398775</v>
          </cell>
          <cell r="AF438">
            <v>1190247.326516917</v>
          </cell>
          <cell r="AG438">
            <v>1882923.2861519195</v>
          </cell>
          <cell r="AH438">
            <v>2408855.2988699935</v>
          </cell>
          <cell r="AI438">
            <v>2876072.3057078794</v>
          </cell>
          <cell r="AJ438">
            <v>3363501.6306680217</v>
          </cell>
          <cell r="AK438">
            <v>3872780.4160734378</v>
          </cell>
          <cell r="AL438">
            <v>4405671.8584870324</v>
          </cell>
          <cell r="AM438">
            <v>4964076.9073971584</v>
          </cell>
        </row>
        <row r="439">
          <cell r="S439">
            <v>-18211788.761609908</v>
          </cell>
          <cell r="T439">
            <v>-14839324.964378176</v>
          </cell>
          <cell r="U439">
            <v>-6388161.1072353143</v>
          </cell>
          <cell r="V439">
            <v>-1260176.5238887016</v>
          </cell>
          <cell r="W439">
            <v>1393960.1343080029</v>
          </cell>
          <cell r="X439">
            <v>2765553.6780086979</v>
          </cell>
          <cell r="Y439">
            <v>-1378094.7471460514</v>
          </cell>
          <cell r="Z439">
            <v>-5066356.7009900659</v>
          </cell>
          <cell r="AA439">
            <v>-8138823.2914224472</v>
          </cell>
          <cell r="AB439">
            <v>-10417566.382258827</v>
          </cell>
          <cell r="AC439">
            <v>-12299346.557130277</v>
          </cell>
          <cell r="AD439">
            <v>-13368326.627298102</v>
          </cell>
          <cell r="AE439">
            <v>-13654284.691035496</v>
          </cell>
          <cell r="AF439">
            <v>-13187099.891151508</v>
          </cell>
          <cell r="AG439">
            <v>-11996852.564634591</v>
          </cell>
          <cell r="AH439">
            <v>-10113929.278482672</v>
          </cell>
          <cell r="AI439">
            <v>-7705073.9796126783</v>
          </cell>
          <cell r="AJ439">
            <v>-4829001.6739047989</v>
          </cell>
          <cell r="AK439">
            <v>-1465500.0432367772</v>
          </cell>
          <cell r="AL439">
            <v>2407280.3728366606</v>
          </cell>
          <cell r="AM439">
            <v>6812952.2313236929</v>
          </cell>
        </row>
        <row r="474">
          <cell r="S474">
            <v>-16867982.899398915</v>
          </cell>
          <cell r="T474">
            <v>29378185.732440375</v>
          </cell>
          <cell r="U474">
            <v>-7832529.1728973761</v>
          </cell>
          <cell r="V474">
            <v>-6395411.7926527709</v>
          </cell>
          <cell r="W474">
            <v>-5221208.6775548235</v>
          </cell>
          <cell r="X474">
            <v>91287.515251711011</v>
          </cell>
          <cell r="Y474">
            <v>-570356.57454293966</v>
          </cell>
          <cell r="Z474">
            <v>-1415211.9658267051</v>
          </cell>
          <cell r="AA474">
            <v>-2447183.4070189111</v>
          </cell>
          <cell r="AB474">
            <v>-5159192.0363674723</v>
          </cell>
          <cell r="AC474">
            <v>-6370468.7586972639</v>
          </cell>
          <cell r="AD474">
            <v>-7539601.7417846993</v>
          </cell>
          <cell r="AE474">
            <v>-8673212.3254424259</v>
          </cell>
          <cell r="AF474">
            <v>-9771072.9255037643</v>
          </cell>
          <cell r="AG474">
            <v>-10832817.307343282</v>
          </cell>
          <cell r="AH474">
            <v>-11677309.050481126</v>
          </cell>
          <cell r="AI474">
            <v>-12450262.055457346</v>
          </cell>
          <cell r="AJ474">
            <v>-13255134.913379036</v>
          </cell>
          <cell r="AK474">
            <v>-14092931.938075423</v>
          </cell>
          <cell r="AL474">
            <v>-14965776.73960223</v>
          </cell>
          <cell r="AM474">
            <v>-15875933.635514744</v>
          </cell>
        </row>
      </sheetData>
      <sheetData sheetId="23" refreshError="1"/>
      <sheetData sheetId="24" refreshError="1">
        <row r="19">
          <cell r="I19">
            <v>1400.3044875037945</v>
          </cell>
          <cell r="J19">
            <v>1400.3044875037945</v>
          </cell>
          <cell r="K19">
            <v>1225.5746332128429</v>
          </cell>
          <cell r="L19">
            <v>1108.9939668820332</v>
          </cell>
          <cell r="M19">
            <v>1291.5875365627453</v>
          </cell>
          <cell r="N19">
            <v>3694.4</v>
          </cell>
          <cell r="O19">
            <v>3610.4</v>
          </cell>
          <cell r="P19">
            <v>3431.2000000000003</v>
          </cell>
          <cell r="Q19">
            <v>5126.7333333333336</v>
          </cell>
          <cell r="R19">
            <v>9660</v>
          </cell>
          <cell r="S19">
            <v>11610.400000000001</v>
          </cell>
          <cell r="T19">
            <v>13997.6</v>
          </cell>
          <cell r="U19">
            <v>16023.2</v>
          </cell>
          <cell r="V19">
            <v>16183.432000000001</v>
          </cell>
          <cell r="W19">
            <v>16345.266320000002</v>
          </cell>
          <cell r="X19">
            <v>16508.7189832</v>
          </cell>
          <cell r="Y19">
            <v>16673.806173032001</v>
          </cell>
          <cell r="Z19">
            <v>16840.544234762321</v>
          </cell>
          <cell r="AA19">
            <v>17008.949677109944</v>
          </cell>
          <cell r="AB19">
            <v>17179.039173881043</v>
          </cell>
          <cell r="AC19">
            <v>17350.829565619857</v>
          </cell>
          <cell r="AD19">
            <v>17524.337861276053</v>
          </cell>
          <cell r="AE19">
            <v>17699.581239888816</v>
          </cell>
          <cell r="AF19">
            <v>17876.577052287703</v>
          </cell>
          <cell r="AG19">
            <v>18055.34282281058</v>
          </cell>
          <cell r="AH19">
            <v>18235.896251038688</v>
          </cell>
          <cell r="AI19">
            <v>18418.255213549073</v>
          </cell>
          <cell r="AJ19">
            <v>18602.437765684565</v>
          </cell>
          <cell r="AK19">
            <v>18788.46214334141</v>
          </cell>
          <cell r="AL19">
            <v>18976.346764774822</v>
          </cell>
          <cell r="AM19">
            <v>19166.110232422572</v>
          </cell>
        </row>
        <row r="26">
          <cell r="Q26">
            <v>0.1</v>
          </cell>
          <cell r="R26">
            <v>0.1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I33">
            <v>4032.6955124962055</v>
          </cell>
          <cell r="J33">
            <v>4032.6955124962055</v>
          </cell>
          <cell r="K33">
            <v>2623.4253667871571</v>
          </cell>
          <cell r="L33">
            <v>2090.0060331179666</v>
          </cell>
          <cell r="M33">
            <v>2553.4124634372547</v>
          </cell>
          <cell r="N33">
            <v>923.6</v>
          </cell>
          <cell r="O33">
            <v>902.6</v>
          </cell>
          <cell r="P33">
            <v>857.80000000000007</v>
          </cell>
          <cell r="Q33">
            <v>1281.6833333333334</v>
          </cell>
          <cell r="R33">
            <v>2415</v>
          </cell>
          <cell r="S33">
            <v>2902.6000000000004</v>
          </cell>
          <cell r="T33">
            <v>3499.4</v>
          </cell>
          <cell r="U33">
            <v>4005.8</v>
          </cell>
          <cell r="V33">
            <v>4045.8580000000002</v>
          </cell>
          <cell r="W33">
            <v>4086.3165800000006</v>
          </cell>
          <cell r="X33">
            <v>4127.1797458000001</v>
          </cell>
          <cell r="Y33">
            <v>4168.4515432580001</v>
          </cell>
          <cell r="Z33">
            <v>4210.1360586905803</v>
          </cell>
          <cell r="AA33">
            <v>4252.237419277486</v>
          </cell>
          <cell r="AB33">
            <v>4294.7597934702608</v>
          </cell>
          <cell r="AC33">
            <v>4337.7073914049643</v>
          </cell>
          <cell r="AD33">
            <v>4381.0844653190134</v>
          </cell>
          <cell r="AE33">
            <v>4424.8953099722039</v>
          </cell>
          <cell r="AF33">
            <v>4469.1442630719257</v>
          </cell>
          <cell r="AG33">
            <v>4513.8357057026451</v>
          </cell>
          <cell r="AH33">
            <v>4558.9740627596721</v>
          </cell>
          <cell r="AI33">
            <v>4604.5638033872683</v>
          </cell>
          <cell r="AJ33">
            <v>4650.6094414211411</v>
          </cell>
          <cell r="AK33">
            <v>4697.1155358353526</v>
          </cell>
          <cell r="AL33">
            <v>4744.0866911937055</v>
          </cell>
          <cell r="AM33">
            <v>4791.527558105643</v>
          </cell>
        </row>
        <row r="40">
          <cell r="I40">
            <v>34</v>
          </cell>
          <cell r="J40">
            <v>34</v>
          </cell>
          <cell r="K40">
            <v>34</v>
          </cell>
          <cell r="L40">
            <v>34</v>
          </cell>
          <cell r="M40">
            <v>32</v>
          </cell>
          <cell r="N40">
            <v>32</v>
          </cell>
          <cell r="O40">
            <v>25</v>
          </cell>
          <cell r="P40">
            <v>28</v>
          </cell>
          <cell r="Q40">
            <v>55.583333333333336</v>
          </cell>
          <cell r="R40">
            <v>82</v>
          </cell>
          <cell r="S40">
            <v>63</v>
          </cell>
          <cell r="T40">
            <v>72</v>
          </cell>
          <cell r="U40">
            <v>72</v>
          </cell>
          <cell r="V40">
            <v>72</v>
          </cell>
          <cell r="W40">
            <v>72</v>
          </cell>
          <cell r="X40">
            <v>72</v>
          </cell>
          <cell r="Y40">
            <v>72</v>
          </cell>
          <cell r="Z40">
            <v>72</v>
          </cell>
          <cell r="AA40">
            <v>72</v>
          </cell>
          <cell r="AB40">
            <v>72</v>
          </cell>
          <cell r="AC40">
            <v>72</v>
          </cell>
          <cell r="AD40">
            <v>72</v>
          </cell>
          <cell r="AE40">
            <v>72</v>
          </cell>
          <cell r="AF40">
            <v>72.000000000000014</v>
          </cell>
          <cell r="AG40">
            <v>72</v>
          </cell>
          <cell r="AH40">
            <v>72</v>
          </cell>
          <cell r="AI40">
            <v>72</v>
          </cell>
          <cell r="AJ40">
            <v>72</v>
          </cell>
          <cell r="AK40">
            <v>72</v>
          </cell>
          <cell r="AL40">
            <v>72</v>
          </cell>
          <cell r="AM40">
            <v>72</v>
          </cell>
        </row>
        <row r="47">
          <cell r="I47">
            <v>65177</v>
          </cell>
          <cell r="J47">
            <v>65177</v>
          </cell>
          <cell r="K47">
            <v>32614</v>
          </cell>
          <cell r="L47">
            <v>31065</v>
          </cell>
          <cell r="M47">
            <v>40327</v>
          </cell>
          <cell r="N47">
            <v>45391.239999999991</v>
          </cell>
          <cell r="O47">
            <v>36418.899999999994</v>
          </cell>
          <cell r="P47">
            <v>36731.699999999997</v>
          </cell>
          <cell r="Q47">
            <v>61756.275000000001</v>
          </cell>
          <cell r="R47">
            <v>104997.5</v>
          </cell>
          <cell r="S47">
            <v>95819.43</v>
          </cell>
          <cell r="T47">
            <v>114334.1</v>
          </cell>
          <cell r="U47">
            <v>127753.70000000001</v>
          </cell>
          <cell r="V47">
            <v>128815.23699999999</v>
          </cell>
          <cell r="W47">
            <v>129887.38937000002</v>
          </cell>
          <cell r="X47">
            <v>130970.26326370001</v>
          </cell>
          <cell r="Y47">
            <v>132063.965896337</v>
          </cell>
          <cell r="Z47">
            <v>133168.60555530037</v>
          </cell>
          <cell r="AA47">
            <v>134284.29161085337</v>
          </cell>
          <cell r="AB47">
            <v>135411.13452696189</v>
          </cell>
          <cell r="AC47">
            <v>136549.24587223155</v>
          </cell>
          <cell r="AD47">
            <v>137698.73833095387</v>
          </cell>
          <cell r="AE47">
            <v>138859.72571426339</v>
          </cell>
          <cell r="AF47">
            <v>140032.32297140604</v>
          </cell>
          <cell r="AG47">
            <v>141216.64620112011</v>
          </cell>
          <cell r="AH47">
            <v>142412.81266313131</v>
          </cell>
          <cell r="AI47">
            <v>143620.94078976259</v>
          </cell>
          <cell r="AJ47">
            <v>144841.15019766023</v>
          </cell>
          <cell r="AK47">
            <v>146073.56169963686</v>
          </cell>
          <cell r="AL47">
            <v>147318.29731663319</v>
          </cell>
          <cell r="AM47">
            <v>148575.48028979954</v>
          </cell>
        </row>
        <row r="49">
          <cell r="I49">
            <v>109432.22827569683</v>
          </cell>
          <cell r="J49">
            <v>110393.76122746116</v>
          </cell>
          <cell r="K49">
            <v>111363.74274718299</v>
          </cell>
          <cell r="L49">
            <v>112342.24706872024</v>
          </cell>
          <cell r="M49">
            <v>113329.34907819118</v>
          </cell>
          <cell r="N49">
            <v>114325.1243197055</v>
          </cell>
          <cell r="O49">
            <v>115329.64900114582</v>
          </cell>
          <cell r="P49">
            <v>116343</v>
          </cell>
          <cell r="Q49">
            <v>117373</v>
          </cell>
          <cell r="R49">
            <v>119015.77909270217</v>
          </cell>
          <cell r="S49">
            <v>120682</v>
          </cell>
          <cell r="T49">
            <v>122371.548</v>
          </cell>
          <cell r="U49">
            <v>124084.74967199999</v>
          </cell>
          <cell r="V49">
            <v>125821.936167408</v>
          </cell>
          <cell r="W49">
            <v>127583.44327375172</v>
          </cell>
          <cell r="X49">
            <v>129369.61147958424</v>
          </cell>
          <cell r="Y49">
            <v>131180.78604029844</v>
          </cell>
          <cell r="Z49">
            <v>133017.3170448626</v>
          </cell>
          <cell r="AA49">
            <v>134879.55948349068</v>
          </cell>
          <cell r="AB49">
            <v>136767.87331625956</v>
          </cell>
          <cell r="AC49">
            <v>138682.62354268719</v>
          </cell>
          <cell r="AD49">
            <v>140624.18027228481</v>
          </cell>
          <cell r="AE49">
            <v>142592.91879609678</v>
          </cell>
          <cell r="AF49">
            <v>144589.21965924214</v>
          </cell>
          <cell r="AG49">
            <v>146613.46873447153</v>
          </cell>
          <cell r="AH49">
            <v>148666.05729675415</v>
          </cell>
          <cell r="AI49">
            <v>150747.38209890871</v>
          </cell>
          <cell r="AJ49">
            <v>152857.84544829343</v>
          </cell>
          <cell r="AK49">
            <v>154997.85528456955</v>
          </cell>
          <cell r="AL49">
            <v>157167.82525855352</v>
          </cell>
          <cell r="AM49">
            <v>159368.17481217327</v>
          </cell>
        </row>
        <row r="51">
          <cell r="I51">
            <v>0.59559236823540751</v>
          </cell>
          <cell r="J51">
            <v>0.59040474095004203</v>
          </cell>
          <cell r="K51">
            <v>0.29286012839959968</v>
          </cell>
          <cell r="L51">
            <v>0.27652108454798313</v>
          </cell>
          <cell r="M51">
            <v>0.35583898017605775</v>
          </cell>
          <cell r="N51">
            <v>0.39703643682962686</v>
          </cell>
          <cell r="O51">
            <v>0.31578089689354871</v>
          </cell>
          <cell r="P51">
            <v>0.31571903767308729</v>
          </cell>
          <cell r="Q51">
            <v>0.52618873506304764</v>
          </cell>
          <cell r="R51">
            <v>0.83459187485593012</v>
          </cell>
          <cell r="S51">
            <v>0.79398278119354992</v>
          </cell>
          <cell r="T51">
            <v>0.93431930762206272</v>
          </cell>
          <cell r="U51">
            <v>1.0295681003322195</v>
          </cell>
          <cell r="V51">
            <v>1.0237899759276423</v>
          </cell>
          <cell r="W51">
            <v>1.0180583470482514</v>
          </cell>
          <cell r="X51">
            <v>1.0123727030313325</v>
          </cell>
          <cell r="Y51">
            <v>1.0067325397468441</v>
          </cell>
          <cell r="Z51">
            <v>1.0011373595092641</v>
          </cell>
          <cell r="AA51">
            <v>0.99558667099064646</v>
          </cell>
          <cell r="AB51">
            <v>0.9900799891348725</v>
          </cell>
          <cell r="AC51">
            <v>0.98461683507307629</v>
          </cell>
          <cell r="AD51">
            <v>0.97919673604022772</v>
          </cell>
          <cell r="AE51">
            <v>0.97381922529286513</v>
          </cell>
          <cell r="AF51">
            <v>0.96848384202795013</v>
          </cell>
          <cell r="AG51">
            <v>0.96319013130283759</v>
          </cell>
          <cell r="AH51">
            <v>0.95793764395634262</v>
          </cell>
          <cell r="AI51">
            <v>0.95272593653088911</v>
          </cell>
          <cell r="AJ51">
            <v>0.94755457119572595</v>
          </cell>
          <cell r="AK51">
            <v>0.94242311567119386</v>
          </cell>
          <cell r="AL51">
            <v>0.93733114315403243</v>
          </cell>
          <cell r="AM51">
            <v>0.93227823224371065</v>
          </cell>
        </row>
        <row r="68">
          <cell r="I68">
            <v>598.96500000000003</v>
          </cell>
          <cell r="J68">
            <v>598965</v>
          </cell>
          <cell r="K68">
            <v>1071640</v>
          </cell>
          <cell r="L68">
            <v>1107410</v>
          </cell>
          <cell r="M68">
            <v>1124565</v>
          </cell>
          <cell r="N68">
            <v>1622295.7021014327</v>
          </cell>
          <cell r="O68">
            <v>1083349.4000000001</v>
          </cell>
          <cell r="P68">
            <v>1201455.9200000004</v>
          </cell>
          <cell r="Q68">
            <v>1679217.5350000001</v>
          </cell>
          <cell r="R68">
            <v>2941652.5917735072</v>
          </cell>
          <cell r="S68">
            <v>2469512.3040131144</v>
          </cell>
          <cell r="T68">
            <v>2650596.2225881661</v>
          </cell>
          <cell r="U68">
            <v>2954432.4778543971</v>
          </cell>
          <cell r="V68">
            <v>2978466.9816329409</v>
          </cell>
          <cell r="W68">
            <v>3002741.8304492706</v>
          </cell>
          <cell r="X68">
            <v>3030798.2487537633</v>
          </cell>
          <cell r="Y68">
            <v>3059135.2312413007</v>
          </cell>
          <cell r="Z68">
            <v>3087755.5835537142</v>
          </cell>
          <cell r="AA68">
            <v>3116662.1393892504</v>
          </cell>
          <cell r="AB68">
            <v>3145857.7607831438</v>
          </cell>
          <cell r="AC68">
            <v>3175345.3383909753</v>
          </cell>
          <cell r="AD68">
            <v>3205127.7917748843</v>
          </cell>
          <cell r="AE68">
            <v>3235208.069692634</v>
          </cell>
          <cell r="AF68">
            <v>3265589.1503895605</v>
          </cell>
          <cell r="AG68">
            <v>3296274.0418934557</v>
          </cell>
          <cell r="AH68">
            <v>3327265.7823123909</v>
          </cell>
          <cell r="AI68">
            <v>3358567.4401355144</v>
          </cell>
          <cell r="AJ68">
            <v>3390182.1145368698</v>
          </cell>
          <cell r="AK68">
            <v>3422112.9356822385</v>
          </cell>
          <cell r="AL68">
            <v>3454363.0650390601</v>
          </cell>
          <cell r="AM68">
            <v>3486935.6956894509</v>
          </cell>
        </row>
        <row r="70">
          <cell r="I70">
            <v>5611</v>
          </cell>
          <cell r="J70">
            <v>5611</v>
          </cell>
          <cell r="K70">
            <v>4027</v>
          </cell>
          <cell r="L70">
            <v>3360</v>
          </cell>
          <cell r="M70">
            <v>4033</v>
          </cell>
          <cell r="N70">
            <v>4839</v>
          </cell>
          <cell r="O70">
            <v>4732</v>
          </cell>
          <cell r="P70">
            <v>4530</v>
          </cell>
          <cell r="Q70">
            <v>6725.75</v>
          </cell>
          <cell r="R70">
            <v>12424.75</v>
          </cell>
          <cell r="S70">
            <v>14900</v>
          </cell>
          <cell r="T70">
            <v>17998</v>
          </cell>
          <cell r="U70">
            <v>20530</v>
          </cell>
          <cell r="V70">
            <v>20730.29</v>
          </cell>
          <cell r="W70">
            <v>20932.582900000001</v>
          </cell>
          <cell r="X70">
            <v>21141.188729000001</v>
          </cell>
          <cell r="Y70">
            <v>21351.88061629</v>
          </cell>
          <cell r="Z70">
            <v>21564.6794224529</v>
          </cell>
          <cell r="AA70">
            <v>21779.606216677432</v>
          </cell>
          <cell r="AB70">
            <v>21996.682278844204</v>
          </cell>
          <cell r="AC70">
            <v>22215.92910163265</v>
          </cell>
          <cell r="AD70">
            <v>22437.368392648976</v>
          </cell>
          <cell r="AE70">
            <v>22661.022076575468</v>
          </cell>
          <cell r="AF70">
            <v>22886.91229734122</v>
          </cell>
          <cell r="AG70">
            <v>23115.061420314632</v>
          </cell>
          <cell r="AH70">
            <v>23345.492034517782</v>
          </cell>
          <cell r="AI70">
            <v>23578.226954862956</v>
          </cell>
          <cell r="AJ70">
            <v>23813.289224411586</v>
          </cell>
          <cell r="AK70">
            <v>24050.702116655702</v>
          </cell>
          <cell r="AL70">
            <v>24290.489137822256</v>
          </cell>
          <cell r="AM70">
            <v>24532.67402920048</v>
          </cell>
        </row>
        <row r="77">
          <cell r="I77">
            <v>1247843.75</v>
          </cell>
          <cell r="J77">
            <v>1247843.75</v>
          </cell>
          <cell r="K77">
            <v>2976777.7777777785</v>
          </cell>
          <cell r="L77">
            <v>2267426</v>
          </cell>
          <cell r="M77">
            <v>1785023.8095238095</v>
          </cell>
          <cell r="N77">
            <v>2153775</v>
          </cell>
          <cell r="O77">
            <v>2166698.7999999998</v>
          </cell>
          <cell r="P77">
            <v>3253029</v>
          </cell>
          <cell r="Q77">
            <v>3905639.3200000003</v>
          </cell>
          <cell r="R77">
            <v>4085628.5996854273</v>
          </cell>
          <cell r="S77">
            <v>4306013</v>
          </cell>
          <cell r="T77">
            <v>3541363</v>
          </cell>
          <cell r="U77">
            <v>4582490.3177567068</v>
          </cell>
          <cell r="V77">
            <v>4511350.540070001</v>
          </cell>
          <cell r="W77">
            <v>4446014.8801949508</v>
          </cell>
          <cell r="X77">
            <v>4389699.3111891467</v>
          </cell>
          <cell r="Y77">
            <v>4338596.5901558055</v>
          </cell>
          <cell r="Z77">
            <v>4292421.1874225</v>
          </cell>
          <cell r="AA77">
            <v>4250904.4571052464</v>
          </cell>
          <cell r="AB77">
            <v>4213793.6520234635</v>
          </cell>
          <cell r="AC77">
            <v>4180850.9962209892</v>
          </cell>
          <cell r="AD77">
            <v>4151852.8117258223</v>
          </cell>
          <cell r="AE77">
            <v>4126588.6963780033</v>
          </cell>
          <cell r="AF77">
            <v>4104860.7497404683</v>
          </cell>
          <cell r="AG77">
            <v>4086482.844282208</v>
          </cell>
          <cell r="AH77">
            <v>4071279.9391873591</v>
          </cell>
          <cell r="AI77">
            <v>4059087.434298561</v>
          </cell>
          <cell r="AJ77">
            <v>4049750.5618486106</v>
          </cell>
          <cell r="AK77">
            <v>4043123.8137715249</v>
          </cell>
          <cell r="AL77">
            <v>4039070.402513322</v>
          </cell>
          <cell r="AM77">
            <v>4037461.7533843624</v>
          </cell>
        </row>
        <row r="78">
          <cell r="S78">
            <v>1836500.6959868856</v>
          </cell>
          <cell r="T78">
            <v>1729141.1009808364</v>
          </cell>
          <cell r="U78">
            <v>1628057.6172036312</v>
          </cell>
          <cell r="V78">
            <v>1532883.3508331145</v>
          </cell>
          <cell r="W78">
            <v>1443272.8562133324</v>
          </cell>
          <cell r="X78">
            <v>1358900.8820208469</v>
          </cell>
          <cell r="Y78">
            <v>1279461.1907286402</v>
          </cell>
          <cell r="Z78">
            <v>1204665.4470827226</v>
          </cell>
          <cell r="AA78">
            <v>1134242.1715570455</v>
          </cell>
          <cell r="AB78">
            <v>1067935.7549881646</v>
          </cell>
          <cell r="AC78">
            <v>1005505.5308131626</v>
          </cell>
          <cell r="AD78">
            <v>946724.90154341224</v>
          </cell>
          <cell r="AE78">
            <v>891380.51630362123</v>
          </cell>
          <cell r="AF78">
            <v>839271.49645094201</v>
          </cell>
          <cell r="AG78">
            <v>790208.70646344649</v>
          </cell>
          <cell r="AH78">
            <v>744014.06745157251</v>
          </cell>
          <cell r="AI78">
            <v>700519.91080085561</v>
          </cell>
          <cell r="AJ78">
            <v>659568.36959992023</v>
          </cell>
          <cell r="AK78">
            <v>621010.80564484873</v>
          </cell>
          <cell r="AL78">
            <v>584707.26994017872</v>
          </cell>
          <cell r="AM78">
            <v>550525.99473835423</v>
          </cell>
        </row>
        <row r="79">
          <cell r="S79">
            <v>0.33768515141801703</v>
          </cell>
          <cell r="T79">
            <v>0.26321662848091743</v>
          </cell>
          <cell r="U79">
            <v>0.2172640929349807</v>
          </cell>
          <cell r="V79">
            <v>0.20258666971091138</v>
          </cell>
          <cell r="W79">
            <v>0.1889003486905407</v>
          </cell>
          <cell r="X79">
            <v>0.17610249654593149</v>
          </cell>
          <cell r="Y79">
            <v>0.16417163379087038</v>
          </cell>
          <cell r="Z79">
            <v>0.15304903054771579</v>
          </cell>
          <cell r="AA79">
            <v>0.14267993497544923</v>
          </cell>
          <cell r="AB79">
            <v>0.13301330384460844</v>
          </cell>
          <cell r="AC79">
            <v>0.12400155135795192</v>
          </cell>
          <cell r="AD79">
            <v>0.11560031498138507</v>
          </cell>
          <cell r="AE79">
            <v>0.10776823713332241</v>
          </cell>
          <cell r="AF79">
            <v>0.10046676165864507</v>
          </cell>
          <cell r="AG79">
            <v>9.36599440861169E-2</v>
          </cell>
          <cell r="AH79">
            <v>8.7314274735905278E-2</v>
          </cell>
          <cell r="AI79">
            <v>8.1398513807047476E-2</v>
          </cell>
          <cell r="AJ79">
            <v>7.588353763361845E-2</v>
          </cell>
          <cell r="AK79">
            <v>7.074219535328545E-2</v>
          </cell>
          <cell r="AL79">
            <v>6.5949175283142272E-2</v>
          </cell>
          <cell r="AM79">
            <v>6.1480880345459489E-2</v>
          </cell>
        </row>
        <row r="80">
          <cell r="S80">
            <v>66.204062580637554</v>
          </cell>
          <cell r="T80">
            <v>62.333853676309886</v>
          </cell>
          <cell r="U80">
            <v>32.331341171028946</v>
          </cell>
          <cell r="V80">
            <v>23.51708149424017</v>
          </cell>
          <cell r="W80">
            <v>21.656515505606951</v>
          </cell>
          <cell r="X80">
            <v>19.948470452561736</v>
          </cell>
          <cell r="Y80">
            <v>18.379878105372576</v>
          </cell>
          <cell r="Z80">
            <v>16.938852244485449</v>
          </cell>
          <cell r="AA80">
            <v>15.614574617732565</v>
          </cell>
          <cell r="AB80">
            <v>14.397192748126026</v>
          </cell>
          <cell r="AC80">
            <v>13.277728256209366</v>
          </cell>
          <cell r="AD80">
            <v>12.24799452497918</v>
          </cell>
          <cell r="AE80">
            <v>11.300522677494406</v>
          </cell>
          <cell r="AF80">
            <v>10.428494960644093</v>
          </cell>
          <cell r="AG80">
            <v>9.6256847358332038</v>
          </cell>
          <cell r="AH80">
            <v>8.8864023708375193</v>
          </cell>
          <cell r="AI80">
            <v>8.2054464086988492</v>
          </cell>
          <cell r="AJ80">
            <v>7.5780594609126624</v>
          </cell>
          <cell r="AK80">
            <v>6.9998883346941598</v>
          </cell>
          <cell r="AL80">
            <v>6.4669479589828045</v>
          </cell>
          <cell r="AM80">
            <v>5.9755887220740691</v>
          </cell>
        </row>
        <row r="83">
          <cell r="I83">
            <v>648878.75</v>
          </cell>
          <cell r="J83">
            <v>648878.75</v>
          </cell>
          <cell r="K83">
            <v>1905137.7777777782</v>
          </cell>
          <cell r="L83">
            <v>1383129.8599999999</v>
          </cell>
          <cell r="M83">
            <v>1124565</v>
          </cell>
          <cell r="N83">
            <v>1119963</v>
          </cell>
          <cell r="O83">
            <v>1083349.3999999999</v>
          </cell>
          <cell r="P83">
            <v>3155438</v>
          </cell>
          <cell r="Q83">
            <v>3658356.6993999998</v>
          </cell>
          <cell r="R83">
            <v>3963059.5784218912</v>
          </cell>
          <cell r="S83">
            <v>2469512</v>
          </cell>
          <cell r="T83">
            <v>1812221.8990191636</v>
          </cell>
          <cell r="U83">
            <v>2954432.7005530754</v>
          </cell>
          <cell r="V83">
            <v>2978467.1892368868</v>
          </cell>
          <cell r="W83">
            <v>3002742.0239816187</v>
          </cell>
          <cell r="X83">
            <v>3030798.4291682998</v>
          </cell>
          <cell r="Y83">
            <v>3059135.3994271653</v>
          </cell>
          <cell r="Z83">
            <v>3087755.7403397774</v>
          </cell>
          <cell r="AA83">
            <v>3116662.2855482008</v>
          </cell>
          <cell r="AB83">
            <v>3145857.8970352989</v>
          </cell>
          <cell r="AC83">
            <v>3175345.4654078265</v>
          </cell>
          <cell r="AD83">
            <v>3205127.9101824099</v>
          </cell>
          <cell r="AE83">
            <v>3235208.1800743821</v>
          </cell>
          <cell r="AF83">
            <v>3265589.2532895263</v>
          </cell>
          <cell r="AG83">
            <v>3296274.1378187616</v>
          </cell>
          <cell r="AH83">
            <v>3327265.8717357866</v>
          </cell>
          <cell r="AI83">
            <v>3358567.5234977053</v>
          </cell>
          <cell r="AJ83">
            <v>3390182.1922486904</v>
          </cell>
          <cell r="AK83">
            <v>3422113.0081266761</v>
          </cell>
          <cell r="AL83">
            <v>3454363.1325731431</v>
          </cell>
          <cell r="AM83">
            <v>3486935.7586460081</v>
          </cell>
        </row>
        <row r="86">
          <cell r="I86">
            <v>0</v>
          </cell>
          <cell r="J86">
            <v>0</v>
          </cell>
          <cell r="K86">
            <v>0</v>
          </cell>
          <cell r="L86">
            <v>0</v>
          </cell>
          <cell r="M86">
            <v>0</v>
          </cell>
          <cell r="N86">
            <v>0.3096431195932644</v>
          </cell>
          <cell r="O86">
            <v>0</v>
          </cell>
          <cell r="P86">
            <v>0</v>
          </cell>
          <cell r="Q86">
            <v>0</v>
          </cell>
          <cell r="R86">
            <v>0</v>
          </cell>
          <cell r="S86">
            <v>1.231065396289921E-7</v>
          </cell>
          <cell r="T86">
            <v>0.31629650582930913</v>
          </cell>
          <cell r="U86">
            <v>-7.5377819541699864E-8</v>
          </cell>
          <cell r="V86">
            <v>-6.9701610705408257E-8</v>
          </cell>
          <cell r="W86">
            <v>-6.4451877390681034E-8</v>
          </cell>
          <cell r="X86">
            <v>-5.9527069051767967E-8</v>
          </cell>
          <cell r="Y86">
            <v>-5.4978237962188814E-8</v>
          </cell>
          <cell r="Z86">
            <v>-5.0776707949395927E-8</v>
          </cell>
          <cell r="AA86">
            <v>-4.6895987981798726E-8</v>
          </cell>
          <cell r="AB86">
            <v>-4.3311606967577632E-8</v>
          </cell>
          <cell r="AC86">
            <v>-4.0000956547103783E-8</v>
          </cell>
          <cell r="AD86">
            <v>-3.6943152759150166E-8</v>
          </cell>
          <cell r="AE86">
            <v>-3.411890237003945E-8</v>
          </cell>
          <cell r="AF86">
            <v>-3.1510383191601932E-8</v>
          </cell>
          <cell r="AG86">
            <v>-2.910113194865005E-8</v>
          </cell>
          <cell r="AH86">
            <v>-2.6875940140058674E-8</v>
          </cell>
          <cell r="AI86">
            <v>-2.4820758337540383E-8</v>
          </cell>
          <cell r="AJ86">
            <v>-2.2922609366204938E-8</v>
          </cell>
          <cell r="AK86">
            <v>-2.1169505259877042E-8</v>
          </cell>
          <cell r="AL86">
            <v>-1.9550371987975268E-8</v>
          </cell>
          <cell r="AM86">
            <v>-1.805498084372914E-8</v>
          </cell>
        </row>
        <row r="131">
          <cell r="R131">
            <v>1142319.917633845</v>
          </cell>
          <cell r="S131">
            <v>1026793.9009287927</v>
          </cell>
          <cell r="T131">
            <v>1630157.1901999952</v>
          </cell>
          <cell r="U131">
            <v>2576979.2031897772</v>
          </cell>
          <cell r="V131">
            <v>2740892.3275774242</v>
          </cell>
          <cell r="W131">
            <v>2765043.7123834281</v>
          </cell>
          <cell r="X131">
            <v>2902309.5345743522</v>
          </cell>
          <cell r="Y131">
            <v>3047757.1365780723</v>
          </cell>
          <cell r="Z131">
            <v>3200502.1467564246</v>
          </cell>
          <cell r="AA131">
            <v>3360911.028413455</v>
          </cell>
          <cell r="AB131">
            <v>3529368.6615619017</v>
          </cell>
          <cell r="AC131">
            <v>3635004.6676766006</v>
          </cell>
          <cell r="AD131">
            <v>3743811.8634569566</v>
          </cell>
          <cell r="AE131">
            <v>3855885.6384360469</v>
          </cell>
          <cell r="AF131">
            <v>3971324.255304921</v>
          </cell>
          <cell r="AG131">
            <v>4090228.9365297528</v>
          </cell>
          <cell r="AH131">
            <v>4212703.9535818007</v>
          </cell>
          <cell r="AI131">
            <v>4338856.7188589973</v>
          </cell>
          <cell r="AJ131">
            <v>4468797.8803804256</v>
          </cell>
          <cell r="AK131">
            <v>4602641.4193373388</v>
          </cell>
          <cell r="AL131">
            <v>4740504.7505869102</v>
          </cell>
          <cell r="AM131">
            <v>4882508.8261775654</v>
          </cell>
        </row>
        <row r="135">
          <cell r="N135">
            <v>10688.56</v>
          </cell>
          <cell r="O135">
            <v>109474</v>
          </cell>
          <cell r="P135">
            <v>8531</v>
          </cell>
          <cell r="Q135">
            <v>210133</v>
          </cell>
          <cell r="R135">
            <v>602234</v>
          </cell>
          <cell r="S135">
            <v>336959</v>
          </cell>
          <cell r="T135">
            <v>342842</v>
          </cell>
          <cell r="U135">
            <v>366957.90021113458</v>
          </cell>
          <cell r="V135">
            <v>392981.45194410492</v>
          </cell>
          <cell r="W135">
            <v>396815.83150299481</v>
          </cell>
          <cell r="X135">
            <v>400729.41473579337</v>
          </cell>
          <cell r="Y135">
            <v>404722.99367923982</v>
          </cell>
          <cell r="Z135">
            <v>408756.50841212063</v>
          </cell>
          <cell r="AA135">
            <v>412830.35829233023</v>
          </cell>
          <cell r="AB135">
            <v>416944.94667134207</v>
          </cell>
          <cell r="AC135">
            <v>421100.68093414395</v>
          </cell>
          <cell r="AD135">
            <v>425297.97253957391</v>
          </cell>
          <cell r="AE135">
            <v>429537.23706105811</v>
          </cell>
          <cell r="AF135">
            <v>433818.89422775712</v>
          </cell>
          <cell r="AG135">
            <v>438143.3679661231</v>
          </cell>
          <cell r="AH135">
            <v>442511.08644187276</v>
          </cell>
          <cell r="AI135">
            <v>446922.48210238008</v>
          </cell>
          <cell r="AJ135">
            <v>451377.99171949225</v>
          </cell>
          <cell r="AK135">
            <v>455878.05643277563</v>
          </cell>
          <cell r="AL135">
            <v>460423.12179319182</v>
          </cell>
          <cell r="AM135">
            <v>465013.63780721213</v>
          </cell>
        </row>
        <row r="139">
          <cell r="I139">
            <v>99447.9</v>
          </cell>
          <cell r="J139">
            <v>99447.9</v>
          </cell>
          <cell r="K139">
            <v>237156.30296896087</v>
          </cell>
          <cell r="L139">
            <v>256826.62169378388</v>
          </cell>
          <cell r="M139">
            <v>260749.85744680848</v>
          </cell>
          <cell r="N139">
            <v>444923.49605985655</v>
          </cell>
          <cell r="O139">
            <v>563282.2320928371</v>
          </cell>
          <cell r="P139">
            <v>738890.2554369315</v>
          </cell>
          <cell r="Q139">
            <v>1266586.9568328625</v>
          </cell>
          <cell r="R139">
            <v>1744553.917633845</v>
          </cell>
          <cell r="S139">
            <v>1363752.9009287925</v>
          </cell>
          <cell r="T139">
            <v>1972999.1901999952</v>
          </cell>
          <cell r="U139">
            <v>3038027.6104763835</v>
          </cell>
          <cell r="V139">
            <v>3226022.0118819852</v>
          </cell>
          <cell r="W139">
            <v>3196513.915094676</v>
          </cell>
          <cell r="X139">
            <v>3311343.7440562746</v>
          </cell>
          <cell r="Y139">
            <v>3460753.1727443817</v>
          </cell>
          <cell r="Z139">
            <v>3617510.893068321</v>
          </cell>
          <cell r="AA139">
            <v>3781981.8003397528</v>
          </cell>
          <cell r="AB139">
            <v>3954549.7085455153</v>
          </cell>
          <cell r="AC139">
            <v>4064423.6425226815</v>
          </cell>
          <cell r="AD139">
            <v>4177511.1454441291</v>
          </cell>
          <cell r="AE139">
            <v>4293908.030635722</v>
          </cell>
          <cell r="AF139">
            <v>4413712.9888192238</v>
          </cell>
          <cell r="AG139">
            <v>4537027.6747718295</v>
          </cell>
          <cell r="AH139">
            <v>4663956.796598929</v>
          </cell>
          <cell r="AI139">
            <v>4794608.2076989291</v>
          </cell>
          <cell r="AJ139">
            <v>4929093.001501387</v>
          </cell>
          <cell r="AK139">
            <v>5067525.6090621408</v>
          </cell>
          <cell r="AL139">
            <v>5210023.8996015918</v>
          </cell>
          <cell r="AM139">
            <v>5356709.2840750236</v>
          </cell>
        </row>
        <row r="140">
          <cell r="I140">
            <v>61657.697999999997</v>
          </cell>
          <cell r="J140">
            <v>61657.697999999997</v>
          </cell>
          <cell r="K140">
            <v>146576.11319342267</v>
          </cell>
          <cell r="L140">
            <v>164369.03788402167</v>
          </cell>
          <cell r="M140">
            <v>171048.75754352027</v>
          </cell>
          <cell r="N140">
            <v>378184.97165087808</v>
          </cell>
          <cell r="O140">
            <v>501321.18656262505</v>
          </cell>
          <cell r="P140">
            <v>490267.77382364572</v>
          </cell>
          <cell r="Q140">
            <v>1038601.3046029472</v>
          </cell>
          <cell r="R140">
            <v>1253661.5069262448</v>
          </cell>
          <cell r="S140">
            <v>1043872.8241486067</v>
          </cell>
          <cell r="T140">
            <v>1778199.227747689</v>
          </cell>
          <cell r="U140">
            <v>2571596.7752318867</v>
          </cell>
          <cell r="V140">
            <v>2907875.2270411816</v>
          </cell>
          <cell r="W140">
            <v>3016515.3145223572</v>
          </cell>
          <cell r="X140">
            <v>3119647.9740356766</v>
          </cell>
          <cell r="Y140">
            <v>3256583.8081676681</v>
          </cell>
          <cell r="Z140">
            <v>3400111.7802115614</v>
          </cell>
          <cell r="AA140">
            <v>3550551.8505544867</v>
          </cell>
          <cell r="AB140">
            <v>3708240.2930743359</v>
          </cell>
          <cell r="AC140">
            <v>3811566.7178071085</v>
          </cell>
          <cell r="AD140">
            <v>3917920.2470606356</v>
          </cell>
          <cell r="AE140">
            <v>4027391.2416370492</v>
          </cell>
          <cell r="AF140">
            <v>4140072.7781914286</v>
          </cell>
          <cell r="AG140">
            <v>4256060.7310705651</v>
          </cell>
          <cell r="AH140">
            <v>4375453.8566204645</v>
          </cell>
          <cell r="AI140">
            <v>4498353.8800371112</v>
          </cell>
          <cell r="AJ140">
            <v>4624865.5848372383</v>
          </cell>
          <cell r="AK140">
            <v>4755096.9050282007</v>
          </cell>
          <cell r="AL140">
            <v>4889159.0200583674</v>
          </cell>
          <cell r="AM140">
            <v>5027166.4526320081</v>
          </cell>
        </row>
        <row r="159">
          <cell r="S159">
            <v>220742.3</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60</v>
          </cell>
          <cell r="L168">
            <v>60</v>
          </cell>
          <cell r="M168">
            <v>60</v>
          </cell>
          <cell r="N168">
            <v>60</v>
          </cell>
          <cell r="O168">
            <v>121</v>
          </cell>
          <cell r="P168">
            <v>121</v>
          </cell>
          <cell r="Q168">
            <v>121</v>
          </cell>
          <cell r="R168">
            <v>121</v>
          </cell>
          <cell r="S168">
            <v>76</v>
          </cell>
          <cell r="T168">
            <v>76</v>
          </cell>
          <cell r="U168">
            <v>137.96</v>
          </cell>
          <cell r="V168">
            <v>178.58</v>
          </cell>
          <cell r="W168">
            <v>182.58580000000003</v>
          </cell>
          <cell r="X168">
            <v>186.63165800000004</v>
          </cell>
          <cell r="Y168">
            <v>190.71797458000003</v>
          </cell>
          <cell r="Z168">
            <v>194.84515432580005</v>
          </cell>
          <cell r="AA168">
            <v>199.01360586905804</v>
          </cell>
          <cell r="AB168">
            <v>203.22374192774868</v>
          </cell>
          <cell r="AC168">
            <v>207.47597934702611</v>
          </cell>
          <cell r="AD168">
            <v>211.77073914049649</v>
          </cell>
          <cell r="AE168">
            <v>216.10844653190139</v>
          </cell>
          <cell r="AF168">
            <v>220.48953099722047</v>
          </cell>
          <cell r="AG168">
            <v>224.9144263071926</v>
          </cell>
          <cell r="AH168">
            <v>229.38357057026454</v>
          </cell>
          <cell r="AI168">
            <v>233.89740627596726</v>
          </cell>
          <cell r="AJ168">
            <v>238.45638033872686</v>
          </cell>
          <cell r="AK168">
            <v>243.06094414211415</v>
          </cell>
          <cell r="AL168">
            <v>247.71155358353533</v>
          </cell>
          <cell r="AM168">
            <v>252.40866911937059</v>
          </cell>
        </row>
        <row r="195">
          <cell r="S195">
            <v>0</v>
          </cell>
          <cell r="T195">
            <v>2726976.5126898913</v>
          </cell>
          <cell r="U195">
            <v>0</v>
          </cell>
          <cell r="V195">
            <v>112732.40205461858</v>
          </cell>
          <cell r="W195">
            <v>113859.72607516368</v>
          </cell>
          <cell r="X195">
            <v>130184.54246328199</v>
          </cell>
          <cell r="Y195">
            <v>131486.38788791787</v>
          </cell>
          <cell r="Z195">
            <v>132801.2517667971</v>
          </cell>
          <cell r="AA195">
            <v>134129.26428446366</v>
          </cell>
          <cell r="AB195">
            <v>135470.55692730943</v>
          </cell>
          <cell r="AC195">
            <v>136825.26249658238</v>
          </cell>
          <cell r="AD195">
            <v>138193.51512154826</v>
          </cell>
          <cell r="AE195">
            <v>139575.45027276303</v>
          </cell>
          <cell r="AF195">
            <v>140971.20477549185</v>
          </cell>
          <cell r="AG195">
            <v>142380.91682324561</v>
          </cell>
          <cell r="AH195">
            <v>143804.72599147682</v>
          </cell>
          <cell r="AI195">
            <v>145242.77325139457</v>
          </cell>
          <cell r="AJ195">
            <v>146695.2009839052</v>
          </cell>
          <cell r="AK195">
            <v>148162.15299374593</v>
          </cell>
          <cell r="AL195">
            <v>149643.77452368627</v>
          </cell>
          <cell r="AM195">
            <v>151140.21226891605</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0</v>
          </cell>
          <cell r="T210">
            <v>2726976.5126898913</v>
          </cell>
          <cell r="U210">
            <v>0</v>
          </cell>
          <cell r="V210">
            <v>112732.40205461858</v>
          </cell>
          <cell r="W210">
            <v>113859.72607516368</v>
          </cell>
          <cell r="X210">
            <v>130184.54246328199</v>
          </cell>
          <cell r="Y210">
            <v>131486.38788791787</v>
          </cell>
          <cell r="Z210">
            <v>132801.2517667971</v>
          </cell>
          <cell r="AA210">
            <v>134129.26428446366</v>
          </cell>
          <cell r="AB210">
            <v>135470.55692730943</v>
          </cell>
          <cell r="AC210">
            <v>136825.26249658238</v>
          </cell>
          <cell r="AD210">
            <v>138193.51512154826</v>
          </cell>
          <cell r="AE210">
            <v>139575.45027276303</v>
          </cell>
          <cell r="AF210">
            <v>140971.20477549185</v>
          </cell>
          <cell r="AG210">
            <v>142380.91682324561</v>
          </cell>
          <cell r="AH210">
            <v>143804.72599147682</v>
          </cell>
          <cell r="AI210">
            <v>145242.77325139457</v>
          </cell>
          <cell r="AJ210">
            <v>146695.2009839052</v>
          </cell>
          <cell r="AK210">
            <v>148162.15299374593</v>
          </cell>
          <cell r="AL210">
            <v>149643.77452368627</v>
          </cell>
          <cell r="AM210">
            <v>151140.21226891605</v>
          </cell>
        </row>
        <row r="212">
          <cell r="S212">
            <v>42401</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178341.3</v>
          </cell>
          <cell r="T214">
            <v>0</v>
          </cell>
          <cell r="U214">
            <v>0</v>
          </cell>
          <cell r="V214">
            <v>0</v>
          </cell>
          <cell r="W214">
            <v>0</v>
          </cell>
          <cell r="X214">
            <v>0</v>
          </cell>
          <cell r="Y214">
            <v>0</v>
          </cell>
          <cell r="Z214">
            <v>1145122</v>
          </cell>
          <cell r="AA214">
            <v>0</v>
          </cell>
          <cell r="AB214">
            <v>0</v>
          </cell>
          <cell r="AC214">
            <v>0</v>
          </cell>
          <cell r="AD214">
            <v>0</v>
          </cell>
          <cell r="AE214">
            <v>1145122</v>
          </cell>
          <cell r="AF214">
            <v>0</v>
          </cell>
          <cell r="AG214">
            <v>0</v>
          </cell>
          <cell r="AH214">
            <v>0</v>
          </cell>
          <cell r="AI214">
            <v>0</v>
          </cell>
          <cell r="AJ214">
            <v>1145122</v>
          </cell>
          <cell r="AK214">
            <v>0</v>
          </cell>
          <cell r="AL214">
            <v>0</v>
          </cell>
          <cell r="AM214">
            <v>0</v>
          </cell>
        </row>
        <row r="216">
          <cell r="S216">
            <v>220742.3</v>
          </cell>
          <cell r="T216">
            <v>2726976.5126898913</v>
          </cell>
          <cell r="U216">
            <v>0</v>
          </cell>
          <cell r="V216">
            <v>112732.40205461858</v>
          </cell>
          <cell r="W216">
            <v>113859.72607516368</v>
          </cell>
          <cell r="X216">
            <v>130184.54246328199</v>
          </cell>
          <cell r="Y216">
            <v>131486.38788791787</v>
          </cell>
          <cell r="Z216">
            <v>1277923.2517667972</v>
          </cell>
          <cell r="AA216">
            <v>134129.26428446366</v>
          </cell>
          <cell r="AB216">
            <v>135470.55692730943</v>
          </cell>
          <cell r="AC216">
            <v>136825.26249658238</v>
          </cell>
          <cell r="AD216">
            <v>138193.51512154826</v>
          </cell>
          <cell r="AE216">
            <v>1284697.4502727631</v>
          </cell>
          <cell r="AF216">
            <v>140971.20477549185</v>
          </cell>
          <cell r="AG216">
            <v>142380.91682324561</v>
          </cell>
          <cell r="AH216">
            <v>143804.72599147682</v>
          </cell>
          <cell r="AI216">
            <v>145242.77325139457</v>
          </cell>
          <cell r="AJ216">
            <v>1291817.2009839052</v>
          </cell>
          <cell r="AK216">
            <v>148162.15299374593</v>
          </cell>
          <cell r="AL216">
            <v>149643.77452368627</v>
          </cell>
          <cell r="AM216">
            <v>151140.21226891605</v>
          </cell>
        </row>
        <row r="223">
          <cell r="I223">
            <v>109</v>
          </cell>
          <cell r="J223">
            <v>109</v>
          </cell>
          <cell r="K223">
            <v>94</v>
          </cell>
          <cell r="L223">
            <v>96</v>
          </cell>
          <cell r="M223">
            <v>108</v>
          </cell>
          <cell r="N223">
            <v>102</v>
          </cell>
          <cell r="O223">
            <v>104</v>
          </cell>
          <cell r="P223">
            <v>101</v>
          </cell>
          <cell r="Q223">
            <v>93</v>
          </cell>
          <cell r="R223">
            <v>93</v>
          </cell>
          <cell r="S223">
            <v>106</v>
          </cell>
          <cell r="T223">
            <v>123.02595282581994</v>
          </cell>
          <cell r="U223">
            <v>134.61568439137992</v>
          </cell>
          <cell r="V223">
            <v>130.15536527476328</v>
          </cell>
          <cell r="W223">
            <v>125.59549740000001</v>
          </cell>
          <cell r="X223">
            <v>122.61889462820001</v>
          </cell>
          <cell r="Y223">
            <v>119.57053145122399</v>
          </cell>
          <cell r="Z223">
            <v>116.44926888124564</v>
          </cell>
          <cell r="AA223">
            <v>113.25395232672263</v>
          </cell>
          <cell r="AB223">
            <v>109.98341139422102</v>
          </cell>
          <cell r="AC223">
            <v>111.07964550816324</v>
          </cell>
          <cell r="AD223">
            <v>112.18684196324487</v>
          </cell>
          <cell r="AE223">
            <v>113.30511038287733</v>
          </cell>
          <cell r="AF223">
            <v>114.43456148670609</v>
          </cell>
          <cell r="AG223">
            <v>115.57530710157316</v>
          </cell>
          <cell r="AH223">
            <v>116.72746017258891</v>
          </cell>
          <cell r="AI223">
            <v>117.89113477431478</v>
          </cell>
          <cell r="AJ223">
            <v>119.06644612205794</v>
          </cell>
          <cell r="AK223">
            <v>120.25351058327853</v>
          </cell>
          <cell r="AL223">
            <v>121.45244568911127</v>
          </cell>
          <cell r="AM223">
            <v>122.66337014600241</v>
          </cell>
        </row>
        <row r="225">
          <cell r="I225">
            <v>122280.30042630192</v>
          </cell>
          <cell r="J225">
            <v>89691.210116511647</v>
          </cell>
          <cell r="K225">
            <v>79948.008441022277</v>
          </cell>
          <cell r="L225">
            <v>92337.695266263472</v>
          </cell>
          <cell r="M225">
            <v>115353.72774210513</v>
          </cell>
          <cell r="N225">
            <v>175378.16310521855</v>
          </cell>
          <cell r="O225">
            <v>225242</v>
          </cell>
          <cell r="P225">
            <v>367705</v>
          </cell>
          <cell r="Q225">
            <v>410218</v>
          </cell>
          <cell r="R225">
            <v>415456.57057281915</v>
          </cell>
          <cell r="S225">
            <v>379591</v>
          </cell>
          <cell r="T225">
            <v>597713</v>
          </cell>
          <cell r="U225">
            <v>698350.43811328046</v>
          </cell>
          <cell r="V225">
            <v>727145.37797059957</v>
          </cell>
          <cell r="W225">
            <v>748874.9687144293</v>
          </cell>
          <cell r="X225">
            <v>776073.18980910699</v>
          </cell>
          <cell r="Y225">
            <v>798546.42217900231</v>
          </cell>
          <cell r="Z225">
            <v>815463.66914118791</v>
          </cell>
          <cell r="AA225">
            <v>826131.96693904675</v>
          </cell>
          <cell r="AB225">
            <v>830016.22614307213</v>
          </cell>
          <cell r="AC225">
            <v>876389.46519533987</v>
          </cell>
          <cell r="AD225">
            <v>925353.88607103052</v>
          </cell>
          <cell r="AE225">
            <v>977054.28882211517</v>
          </cell>
          <cell r="AF225">
            <v>1031643.5658084151</v>
          </cell>
          <cell r="AG225">
            <v>1089283.1539728271</v>
          </cell>
          <cell r="AH225">
            <v>1150143.5123952602</v>
          </cell>
          <cell r="AI225">
            <v>1214404.6265382252</v>
          </cell>
          <cell r="AJ225">
            <v>1282256.5406760075</v>
          </cell>
          <cell r="AK225">
            <v>1353899.9200827237</v>
          </cell>
          <cell r="AL225">
            <v>1429546.6446426474</v>
          </cell>
          <cell r="AM225">
            <v>1509420.4356391416</v>
          </cell>
        </row>
        <row r="231">
          <cell r="I231">
            <v>9745.5489838948215</v>
          </cell>
          <cell r="J231">
            <v>7148.2493792373307</v>
          </cell>
          <cell r="K231">
            <v>1521.209462936999</v>
          </cell>
          <cell r="L231">
            <v>9292.6369097651313</v>
          </cell>
          <cell r="M231">
            <v>11726.370475131211</v>
          </cell>
          <cell r="N231">
            <v>1433.5091294938331</v>
          </cell>
          <cell r="O231">
            <v>5442.1768707482997</v>
          </cell>
          <cell r="P231">
            <v>1515.7769869513643</v>
          </cell>
          <cell r="Q231">
            <v>6165.5261818181816</v>
          </cell>
          <cell r="R231">
            <v>8146.204379934702</v>
          </cell>
          <cell r="S231">
            <v>12918.039000000001</v>
          </cell>
          <cell r="T231">
            <v>7085</v>
          </cell>
          <cell r="U231">
            <v>9369.1072668378583</v>
          </cell>
          <cell r="V231">
            <v>9454.2502661821145</v>
          </cell>
          <cell r="W231">
            <v>9578.2142458096787</v>
          </cell>
          <cell r="X231">
            <v>9706.5534697355761</v>
          </cell>
          <cell r="Y231">
            <v>9831.4746995644455</v>
          </cell>
          <cell r="Z231">
            <v>9952.5016142423301</v>
          </cell>
          <cell r="AA231">
            <v>10069.134799948139</v>
          </cell>
          <cell r="AB231">
            <v>10180.854889617745</v>
          </cell>
          <cell r="AC231">
            <v>10303.28811496124</v>
          </cell>
          <cell r="AD231">
            <v>10436.461496514714</v>
          </cell>
          <cell r="AE231">
            <v>10580.414507583666</v>
          </cell>
          <cell r="AF231">
            <v>10735.198986904355</v>
          </cell>
          <cell r="AG231">
            <v>10900.879066986212</v>
          </cell>
          <cell r="AH231">
            <v>11077.531117881963</v>
          </cell>
          <cell r="AI231">
            <v>11265.243706153373</v>
          </cell>
          <cell r="AJ231">
            <v>11464.117568821142</v>
          </cell>
          <cell r="AK231">
            <v>11674.265602107516</v>
          </cell>
          <cell r="AL231">
            <v>11895.812864800082</v>
          </cell>
          <cell r="AM231">
            <v>12128.896596084369</v>
          </cell>
        </row>
        <row r="237">
          <cell r="I237">
            <v>61963.254012466401</v>
          </cell>
          <cell r="J237">
            <v>45449.342336907626</v>
          </cell>
          <cell r="K237">
            <v>63214.704348715291</v>
          </cell>
          <cell r="L237">
            <v>71019.292943861117</v>
          </cell>
          <cell r="M237">
            <v>56144.440456688826</v>
          </cell>
          <cell r="N237">
            <v>79807.648533747968</v>
          </cell>
          <cell r="O237">
            <v>66626.650660264117</v>
          </cell>
          <cell r="P237">
            <v>78309.371293001182</v>
          </cell>
          <cell r="Q237">
            <v>139564.91018181818</v>
          </cell>
          <cell r="R237">
            <v>104348.41366874143</v>
          </cell>
          <cell r="S237">
            <v>165473</v>
          </cell>
          <cell r="T237">
            <v>290654</v>
          </cell>
          <cell r="U237">
            <v>350491.55011918367</v>
          </cell>
          <cell r="V237">
            <v>353676.68835829757</v>
          </cell>
          <cell r="W237">
            <v>358314.09148979915</v>
          </cell>
          <cell r="X237">
            <v>363115.16935706767</v>
          </cell>
          <cell r="Y237">
            <v>367788.38252866722</v>
          </cell>
          <cell r="Z237">
            <v>372315.91217727488</v>
          </cell>
          <cell r="AA237">
            <v>376679.07559179352</v>
          </cell>
          <cell r="AB237">
            <v>380858.44362468505</v>
          </cell>
          <cell r="AC237">
            <v>385438.58234170248</v>
          </cell>
          <cell r="AD237">
            <v>390420.50256162579</v>
          </cell>
          <cell r="AE237">
            <v>395805.68095236365</v>
          </cell>
          <cell r="AF237">
            <v>401596.05676367722</v>
          </cell>
          <cell r="AG237">
            <v>407794.02914652083</v>
          </cell>
          <cell r="AH237">
            <v>414402.45504952373</v>
          </cell>
          <cell r="AI237">
            <v>421424.64768392785</v>
          </cell>
          <cell r="AJ237">
            <v>428864.37554907188</v>
          </cell>
          <cell r="AK237">
            <v>436725.86201126047</v>
          </cell>
          <cell r="AL237">
            <v>445013.78542960197</v>
          </cell>
          <cell r="AM237">
            <v>453733.27982311271</v>
          </cell>
        </row>
        <row r="250">
          <cell r="I250">
            <v>0</v>
          </cell>
          <cell r="J250">
            <v>0</v>
          </cell>
          <cell r="K250">
            <v>120777.93574411228</v>
          </cell>
          <cell r="L250">
            <v>102280.24086851256</v>
          </cell>
          <cell r="M250">
            <v>0</v>
          </cell>
          <cell r="N250">
            <v>7649.6280965688238</v>
          </cell>
          <cell r="O250">
            <v>13952.260904361745</v>
          </cell>
          <cell r="P250">
            <v>58216.33056544089</v>
          </cell>
          <cell r="Q250">
            <v>23886.725090909087</v>
          </cell>
          <cell r="R250">
            <v>51724.899426280106</v>
          </cell>
          <cell r="S250">
            <v>82024</v>
          </cell>
          <cell r="T250">
            <v>106416.86377880184</v>
          </cell>
          <cell r="U250">
            <v>163608.19208554167</v>
          </cell>
          <cell r="V250">
            <v>164735.51610608783</v>
          </cell>
          <cell r="W250">
            <v>165874.11336683948</v>
          </cell>
          <cell r="X250">
            <v>152529.79773747234</v>
          </cell>
          <cell r="Y250">
            <v>140305.7765340117</v>
          </cell>
          <cell r="Z250">
            <v>145361.23694264152</v>
          </cell>
          <cell r="AA250">
            <v>133584.99451664917</v>
          </cell>
          <cell r="AB250">
            <v>122802.24587665952</v>
          </cell>
          <cell r="AC250">
            <v>112926.3628405359</v>
          </cell>
          <cell r="AD250">
            <v>103878.46024347714</v>
          </cell>
          <cell r="AE250">
            <v>105573.93882914324</v>
          </cell>
          <cell r="AF250">
            <v>97045.627980764955</v>
          </cell>
          <cell r="AG250">
            <v>89234.461419962667</v>
          </cell>
          <cell r="AH250">
            <v>82078.110216759858</v>
          </cell>
          <cell r="AI250">
            <v>75519.800029547681</v>
          </cell>
          <cell r="AJ250">
            <v>69507.807230014078</v>
          </cell>
          <cell r="AK250">
            <v>63995.001281510777</v>
          </cell>
          <cell r="AL250">
            <v>58938.429093048981</v>
          </cell>
          <cell r="AM250">
            <v>61648.2995431085</v>
          </cell>
        </row>
        <row r="255">
          <cell r="I255">
            <v>44315.908555143345</v>
          </cell>
          <cell r="J255">
            <v>32505.215082612998</v>
          </cell>
          <cell r="K255">
            <v>23959.049041257731</v>
          </cell>
          <cell r="L255">
            <v>32082.723810637086</v>
          </cell>
          <cell r="M255">
            <v>36822.58001471126</v>
          </cell>
          <cell r="N255">
            <v>66230.853276742419</v>
          </cell>
          <cell r="O255">
            <v>81952.911564625858</v>
          </cell>
          <cell r="P255">
            <v>79529.521154606598</v>
          </cell>
          <cell r="Q255">
            <v>313500.83854545467</v>
          </cell>
          <cell r="R255">
            <v>344437.48252504383</v>
          </cell>
          <cell r="S255">
            <v>546200</v>
          </cell>
          <cell r="T255">
            <v>1594409</v>
          </cell>
          <cell r="U255">
            <v>783848.88410400006</v>
          </cell>
          <cell r="V255">
            <v>831379.57572145888</v>
          </cell>
          <cell r="W255">
            <v>873900.55947036494</v>
          </cell>
          <cell r="X255">
            <v>913792.92804211122</v>
          </cell>
          <cell r="Y255">
            <v>949848.62680493214</v>
          </cell>
          <cell r="Z255">
            <v>981120.31321034732</v>
          </cell>
          <cell r="AA255">
            <v>1006761.6096616194</v>
          </cell>
          <cell r="AB255">
            <v>1026044.7281131661</v>
          </cell>
          <cell r="AC255">
            <v>1056686.1410203639</v>
          </cell>
          <cell r="AD255">
            <v>1088242.9655965629</v>
          </cell>
          <cell r="AE255">
            <v>1120742.5566137736</v>
          </cell>
          <cell r="AF255">
            <v>1154213.0864077981</v>
          </cell>
          <cell r="AG255">
            <v>1188683.5693157802</v>
          </cell>
          <cell r="AH255">
            <v>1224183.8868442562</v>
          </cell>
          <cell r="AI255">
            <v>1260744.8135895566</v>
          </cell>
          <cell r="AJ255">
            <v>1298398.0439330437</v>
          </cell>
          <cell r="AK255">
            <v>1337176.2195343468</v>
          </cell>
          <cell r="AL255">
            <v>1377112.9576464535</v>
          </cell>
          <cell r="AM255">
            <v>1418242.8802772295</v>
          </cell>
        </row>
        <row r="258">
          <cell r="Q258">
            <v>0</v>
          </cell>
          <cell r="R258">
            <v>66000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S260">
            <v>0</v>
          </cell>
          <cell r="T260">
            <v>0</v>
          </cell>
          <cell r="U260">
            <v>51539.584063795548</v>
          </cell>
          <cell r="V260">
            <v>54817.846551548486</v>
          </cell>
          <cell r="W260">
            <v>55300.874247668566</v>
          </cell>
          <cell r="X260">
            <v>58046.190691487049</v>
          </cell>
          <cell r="Y260">
            <v>60955.142731561449</v>
          </cell>
          <cell r="Z260">
            <v>64010.042935128491</v>
          </cell>
          <cell r="AA260">
            <v>67218.220568269098</v>
          </cell>
          <cell r="AB260">
            <v>70587.373231238031</v>
          </cell>
          <cell r="AC260">
            <v>72700.093353532007</v>
          </cell>
          <cell r="AD260">
            <v>74876.237269139136</v>
          </cell>
          <cell r="AE260">
            <v>77117.712768720943</v>
          </cell>
          <cell r="AF260">
            <v>79426.485106098422</v>
          </cell>
          <cell r="AG260">
            <v>81804.578730595051</v>
          </cell>
          <cell r="AH260">
            <v>84254.079071636021</v>
          </cell>
          <cell r="AI260">
            <v>86777.134377179944</v>
          </cell>
          <cell r="AJ260">
            <v>89375.957607608507</v>
          </cell>
          <cell r="AK260">
            <v>92052.828386746784</v>
          </cell>
          <cell r="AL260">
            <v>94810.095011738202</v>
          </cell>
          <cell r="AM260">
            <v>97650.176523551316</v>
          </cell>
        </row>
        <row r="263">
          <cell r="I263">
            <v>238305.01197780648</v>
          </cell>
          <cell r="J263">
            <v>174794.0169152696</v>
          </cell>
          <cell r="K263">
            <v>289420.90703804453</v>
          </cell>
          <cell r="L263">
            <v>307012.58979903936</v>
          </cell>
          <cell r="M263">
            <v>220047.1186886364</v>
          </cell>
          <cell r="N263">
            <v>330499.80214177159</v>
          </cell>
          <cell r="O263">
            <v>393216</v>
          </cell>
          <cell r="P263">
            <v>585276</v>
          </cell>
          <cell r="Q263">
            <v>893336</v>
          </cell>
          <cell r="R263">
            <v>990113.5705728191</v>
          </cell>
          <cell r="S263">
            <v>1186206.0389999999</v>
          </cell>
          <cell r="T263">
            <v>2596277.8637788016</v>
          </cell>
          <cell r="U263">
            <v>2057207.7557526391</v>
          </cell>
          <cell r="V263">
            <v>2141209.2549741748</v>
          </cell>
          <cell r="W263">
            <v>2211842.8215349112</v>
          </cell>
          <cell r="X263">
            <v>2273263.8291069809</v>
          </cell>
          <cell r="Y263">
            <v>2327275.8254777389</v>
          </cell>
          <cell r="Z263">
            <v>2388223.676020822</v>
          </cell>
          <cell r="AA263">
            <v>2420445.0020773257</v>
          </cell>
          <cell r="AB263">
            <v>2440489.8718784386</v>
          </cell>
          <cell r="AC263">
            <v>2514443.932866435</v>
          </cell>
          <cell r="AD263">
            <v>2593208.5132383499</v>
          </cell>
          <cell r="AE263">
            <v>2686874.5924937003</v>
          </cell>
          <cell r="AF263">
            <v>2774660.0210536579</v>
          </cell>
          <cell r="AG263">
            <v>2867700.6716526719</v>
          </cell>
          <cell r="AH263">
            <v>2966139.5746953175</v>
          </cell>
          <cell r="AI263">
            <v>3070136.2659245911</v>
          </cell>
          <cell r="AJ263">
            <v>3179866.842564567</v>
          </cell>
          <cell r="AK263">
            <v>3295524.0968986959</v>
          </cell>
          <cell r="AL263">
            <v>3417317.7246882897</v>
          </cell>
          <cell r="AM263">
            <v>3552823.9684022283</v>
          </cell>
        </row>
        <row r="271">
          <cell r="I271">
            <v>0</v>
          </cell>
          <cell r="J271">
            <v>0</v>
          </cell>
          <cell r="K271">
            <v>0</v>
          </cell>
          <cell r="L271">
            <v>0</v>
          </cell>
          <cell r="M271">
            <v>0</v>
          </cell>
          <cell r="N271">
            <v>1874345.646888</v>
          </cell>
          <cell r="O271">
            <v>4923841</v>
          </cell>
          <cell r="P271">
            <v>7072286</v>
          </cell>
          <cell r="Q271">
            <v>8434144.3499999996</v>
          </cell>
          <cell r="R271">
            <v>8176469</v>
          </cell>
          <cell r="S271">
            <v>6960906</v>
          </cell>
          <cell r="T271">
            <v>10648531.564814813</v>
          </cell>
          <cell r="U271">
            <v>10648531.564814813</v>
          </cell>
          <cell r="V271">
            <v>10761263.966869432</v>
          </cell>
          <cell r="W271">
            <v>10875123.692944597</v>
          </cell>
          <cell r="X271">
            <v>11005308.23540788</v>
          </cell>
          <cell r="Y271">
            <v>11136794.623295797</v>
          </cell>
          <cell r="Z271">
            <v>12414717.875062594</v>
          </cell>
          <cell r="AA271">
            <v>12548847.139347058</v>
          </cell>
          <cell r="AB271">
            <v>12684317.696274366</v>
          </cell>
          <cell r="AC271">
            <v>12821142.958770949</v>
          </cell>
          <cell r="AD271">
            <v>12959336.473892499</v>
          </cell>
          <cell r="AE271">
            <v>14244033.92416526</v>
          </cell>
          <cell r="AF271">
            <v>14385005.128940754</v>
          </cell>
          <cell r="AG271">
            <v>14527386.045763999</v>
          </cell>
          <cell r="AH271">
            <v>14671190.771755476</v>
          </cell>
          <cell r="AI271">
            <v>14816433.545006871</v>
          </cell>
          <cell r="AJ271">
            <v>16108250.745990776</v>
          </cell>
          <cell r="AK271">
            <v>16256412.898984522</v>
          </cell>
          <cell r="AL271">
            <v>16406056.673508208</v>
          </cell>
          <cell r="AM271">
            <v>16557196.885777123</v>
          </cell>
        </row>
        <row r="274">
          <cell r="I274">
            <v>0</v>
          </cell>
          <cell r="J274">
            <v>0</v>
          </cell>
          <cell r="K274">
            <v>0</v>
          </cell>
          <cell r="L274">
            <v>0</v>
          </cell>
          <cell r="M274">
            <v>0</v>
          </cell>
          <cell r="N274">
            <v>32881.857774479999</v>
          </cell>
          <cell r="O274">
            <v>51255.39888724</v>
          </cell>
          <cell r="P274">
            <v>1039.5309999999999</v>
          </cell>
          <cell r="Q274">
            <v>328041.47000000003</v>
          </cell>
          <cell r="R274">
            <v>124299.21377761099</v>
          </cell>
          <cell r="S274">
            <v>257177</v>
          </cell>
          <cell r="T274">
            <v>199891.87874251499</v>
          </cell>
          <cell r="U274">
            <v>52636.9</v>
          </cell>
          <cell r="V274">
            <v>54891.54804109237</v>
          </cell>
          <cell r="W274">
            <v>57168.742562595646</v>
          </cell>
          <cell r="X274">
            <v>59772.433411861282</v>
          </cell>
          <cell r="Y274">
            <v>62402.161169619641</v>
          </cell>
          <cell r="Z274">
            <v>65058.186204955586</v>
          </cell>
          <cell r="AA274">
            <v>67740.771490644853</v>
          </cell>
          <cell r="AB274">
            <v>70450.18262919104</v>
          </cell>
          <cell r="AC274">
            <v>73186.687879122692</v>
          </cell>
          <cell r="AD274">
            <v>75950.558181553657</v>
          </cell>
          <cell r="AE274">
            <v>78742.067187008914</v>
          </cell>
          <cell r="AF274">
            <v>81561.491282518749</v>
          </cell>
          <cell r="AG274">
            <v>84409.109618983668</v>
          </cell>
          <cell r="AH274">
            <v>87285.204138813206</v>
          </cell>
          <cell r="AI274">
            <v>90190.059603841102</v>
          </cell>
          <cell r="AJ274">
            <v>93123.963623519201</v>
          </cell>
          <cell r="AK274">
            <v>96087.206683394121</v>
          </cell>
          <cell r="AL274">
            <v>99080.08217386785</v>
          </cell>
          <cell r="AM274">
            <v>102102.88641924618</v>
          </cell>
        </row>
        <row r="275">
          <cell r="I275">
            <v>0</v>
          </cell>
          <cell r="J275">
            <v>0</v>
          </cell>
          <cell r="K275">
            <v>0</v>
          </cell>
          <cell r="L275">
            <v>0</v>
          </cell>
          <cell r="M275">
            <v>0</v>
          </cell>
          <cell r="N275">
            <v>12444.591416399999</v>
          </cell>
          <cell r="O275">
            <v>28787.795708199999</v>
          </cell>
          <cell r="P275">
            <v>59.76</v>
          </cell>
          <cell r="Q275">
            <v>182882.35</v>
          </cell>
          <cell r="R275">
            <v>27272.032946462001</v>
          </cell>
          <cell r="S275">
            <v>212713</v>
          </cell>
          <cell r="T275">
            <v>311347.79191616765</v>
          </cell>
          <cell r="U275">
            <v>252948.1</v>
          </cell>
          <cell r="V275">
            <v>252948.1</v>
          </cell>
          <cell r="W275">
            <v>252948.1</v>
          </cell>
          <cell r="X275">
            <v>252948.1</v>
          </cell>
          <cell r="Y275">
            <v>252948.1</v>
          </cell>
          <cell r="Z275">
            <v>252948.1</v>
          </cell>
          <cell r="AA275">
            <v>252948.1</v>
          </cell>
          <cell r="AB275">
            <v>252948.1</v>
          </cell>
          <cell r="AC275">
            <v>252948.1</v>
          </cell>
          <cell r="AD275">
            <v>252948.0999999996</v>
          </cell>
          <cell r="AE275">
            <v>0</v>
          </cell>
          <cell r="AF275">
            <v>0</v>
          </cell>
          <cell r="AG275">
            <v>0</v>
          </cell>
          <cell r="AH275">
            <v>0</v>
          </cell>
          <cell r="AI275">
            <v>0</v>
          </cell>
          <cell r="AJ275">
            <v>0</v>
          </cell>
          <cell r="AK275">
            <v>0</v>
          </cell>
          <cell r="AL275">
            <v>0</v>
          </cell>
          <cell r="AM275">
            <v>0</v>
          </cell>
        </row>
        <row r="276">
          <cell r="I276">
            <v>0</v>
          </cell>
          <cell r="J276">
            <v>0</v>
          </cell>
          <cell r="K276">
            <v>0</v>
          </cell>
          <cell r="L276">
            <v>0</v>
          </cell>
          <cell r="M276">
            <v>0</v>
          </cell>
          <cell r="N276">
            <v>21161.3688</v>
          </cell>
          <cell r="O276">
            <v>18494.484400000001</v>
          </cell>
          <cell r="P276">
            <v>12.731</v>
          </cell>
          <cell r="Q276">
            <v>62483.46</v>
          </cell>
          <cell r="R276">
            <v>181308.27405466099</v>
          </cell>
          <cell r="S276">
            <v>27063</v>
          </cell>
          <cell r="T276">
            <v>33494.086826347309</v>
          </cell>
          <cell r="U276">
            <v>229024.40000000002</v>
          </cell>
          <cell r="V276">
            <v>229024.40000000002</v>
          </cell>
          <cell r="W276">
            <v>229024.40000000002</v>
          </cell>
          <cell r="X276">
            <v>229024.40000000002</v>
          </cell>
          <cell r="Y276">
            <v>229024.39999999991</v>
          </cell>
          <cell r="Z276">
            <v>229024.40000000002</v>
          </cell>
          <cell r="AA276">
            <v>229024.40000000002</v>
          </cell>
          <cell r="AB276">
            <v>229024.40000000002</v>
          </cell>
          <cell r="AC276">
            <v>229024.40000000002</v>
          </cell>
          <cell r="AD276">
            <v>229024.39999999991</v>
          </cell>
          <cell r="AE276">
            <v>229024.40000000002</v>
          </cell>
          <cell r="AF276">
            <v>229024.40000000002</v>
          </cell>
          <cell r="AG276">
            <v>229024.40000000002</v>
          </cell>
          <cell r="AH276">
            <v>229024.40000000002</v>
          </cell>
          <cell r="AI276">
            <v>229024.39999999991</v>
          </cell>
          <cell r="AJ276">
            <v>229024.40000000002</v>
          </cell>
          <cell r="AK276">
            <v>229024.40000000002</v>
          </cell>
          <cell r="AL276">
            <v>229024.40000000002</v>
          </cell>
          <cell r="AM276">
            <v>229024.40000000002</v>
          </cell>
        </row>
        <row r="277">
          <cell r="I277">
            <v>0</v>
          </cell>
          <cell r="J277">
            <v>0</v>
          </cell>
          <cell r="K277">
            <v>0</v>
          </cell>
          <cell r="L277">
            <v>0</v>
          </cell>
          <cell r="M277">
            <v>0</v>
          </cell>
          <cell r="N277">
            <v>66487.817990879994</v>
          </cell>
          <cell r="O277">
            <v>98537.678995440001</v>
          </cell>
          <cell r="P277">
            <v>1112.0220000000002</v>
          </cell>
          <cell r="Q277">
            <v>573407.27999999991</v>
          </cell>
          <cell r="R277">
            <v>603927</v>
          </cell>
          <cell r="S277">
            <v>496953</v>
          </cell>
          <cell r="T277">
            <v>544733.75748502999</v>
          </cell>
          <cell r="U277">
            <v>534609.4</v>
          </cell>
          <cell r="V277">
            <v>536864.04804109246</v>
          </cell>
          <cell r="W277">
            <v>539141.24256259575</v>
          </cell>
          <cell r="X277">
            <v>541744.9334118613</v>
          </cell>
          <cell r="Y277">
            <v>544374.66116961953</v>
          </cell>
          <cell r="Z277">
            <v>547030.68620495568</v>
          </cell>
          <cell r="AA277">
            <v>549713.2714906449</v>
          </cell>
          <cell r="AB277">
            <v>552422.68262919108</v>
          </cell>
          <cell r="AC277">
            <v>555159.18787912279</v>
          </cell>
          <cell r="AD277">
            <v>557923.05818155315</v>
          </cell>
          <cell r="AE277">
            <v>307766.46718700894</v>
          </cell>
          <cell r="AF277">
            <v>310585.89128251874</v>
          </cell>
          <cell r="AG277">
            <v>313433.50961898372</v>
          </cell>
          <cell r="AH277">
            <v>316309.60413881321</v>
          </cell>
          <cell r="AI277">
            <v>319214.45960384101</v>
          </cell>
          <cell r="AJ277">
            <v>322148.3636235192</v>
          </cell>
          <cell r="AK277">
            <v>325111.60668339417</v>
          </cell>
          <cell r="AL277">
            <v>328104.48217386787</v>
          </cell>
          <cell r="AM277">
            <v>331127.28641924623</v>
          </cell>
        </row>
        <row r="283">
          <cell r="I283">
            <v>0</v>
          </cell>
          <cell r="J283">
            <v>0</v>
          </cell>
          <cell r="K283">
            <v>0</v>
          </cell>
          <cell r="L283">
            <v>0</v>
          </cell>
          <cell r="M283">
            <v>0</v>
          </cell>
          <cell r="N283">
            <v>66487.817990879994</v>
          </cell>
          <cell r="O283">
            <v>263466</v>
          </cell>
          <cell r="P283">
            <v>1276130</v>
          </cell>
          <cell r="Q283">
            <v>1865315.16</v>
          </cell>
          <cell r="R283">
            <v>2332355</v>
          </cell>
          <cell r="S283">
            <v>2412172</v>
          </cell>
          <cell r="T283">
            <v>4342083.5648148144</v>
          </cell>
          <cell r="U283">
            <v>4876692.9648148147</v>
          </cell>
          <cell r="V283">
            <v>5413557.0128559079</v>
          </cell>
          <cell r="W283">
            <v>5952698.2554185027</v>
          </cell>
          <cell r="X283">
            <v>6494443.1888303645</v>
          </cell>
          <cell r="Y283">
            <v>7038817.8499999847</v>
          </cell>
          <cell r="Z283">
            <v>7585848.5362049397</v>
          </cell>
          <cell r="AA283">
            <v>8135561.8076955844</v>
          </cell>
          <cell r="AB283">
            <v>8687984.4903247748</v>
          </cell>
          <cell r="AC283">
            <v>9243143.6782038976</v>
          </cell>
          <cell r="AD283">
            <v>9801066.7363854498</v>
          </cell>
          <cell r="AE283">
            <v>10108833.20357246</v>
          </cell>
          <cell r="AF283">
            <v>10419419.094854977</v>
          </cell>
          <cell r="AG283">
            <v>10732852.604473962</v>
          </cell>
          <cell r="AH283">
            <v>11049162.208612774</v>
          </cell>
          <cell r="AI283">
            <v>11368376.668216616</v>
          </cell>
          <cell r="AJ283">
            <v>11690525.031840134</v>
          </cell>
          <cell r="AK283">
            <v>12015636.638523528</v>
          </cell>
          <cell r="AL283">
            <v>12343741.120697396</v>
          </cell>
          <cell r="AM283">
            <v>12674868.407116642</v>
          </cell>
        </row>
        <row r="294">
          <cell r="I294">
            <v>0</v>
          </cell>
          <cell r="J294">
            <v>0</v>
          </cell>
          <cell r="K294">
            <v>0</v>
          </cell>
          <cell r="L294">
            <v>0</v>
          </cell>
          <cell r="M294">
            <v>0</v>
          </cell>
          <cell r="N294">
            <v>0</v>
          </cell>
          <cell r="O294">
            <v>260209.00000000003</v>
          </cell>
          <cell r="P294">
            <v>373844</v>
          </cell>
          <cell r="Q294">
            <v>736695</v>
          </cell>
          <cell r="R294">
            <v>1344948</v>
          </cell>
          <cell r="S294">
            <v>1286890</v>
          </cell>
          <cell r="T294">
            <v>1654601</v>
          </cell>
          <cell r="U294">
            <v>1655241.8352444973</v>
          </cell>
          <cell r="V294">
            <v>1506957.7848408041</v>
          </cell>
          <cell r="W294">
            <v>1368809.6005723188</v>
          </cell>
          <cell r="X294">
            <v>1380506.770020599</v>
          </cell>
          <cell r="Y294">
            <v>1392980.3645767141</v>
          </cell>
          <cell r="Z294">
            <v>1406210.1128567602</v>
          </cell>
          <cell r="AA294">
            <v>1420240.949785267</v>
          </cell>
          <cell r="AB294">
            <v>1435120.4154711799</v>
          </cell>
          <cell r="AC294">
            <v>1441667.9247155734</v>
          </cell>
          <cell r="AD294">
            <v>1448401.898383494</v>
          </cell>
          <cell r="AE294">
            <v>1455327.7889986737</v>
          </cell>
          <cell r="AF294">
            <v>1462451.2106277954</v>
          </cell>
          <cell r="AG294">
            <v>1469777.9437012647</v>
          </cell>
          <cell r="AH294">
            <v>1477313.939978465</v>
          </cell>
          <cell r="AI294">
            <v>1485065.3276618184</v>
          </cell>
          <cell r="AJ294">
            <v>1493038.4166641494</v>
          </cell>
          <cell r="AK294">
            <v>1501239.7040339406</v>
          </cell>
          <cell r="AL294">
            <v>1509675.8795432246</v>
          </cell>
          <cell r="AM294">
            <v>1518353.831443016</v>
          </cell>
        </row>
        <row r="295">
          <cell r="S295">
            <v>727443</v>
          </cell>
          <cell r="T295">
            <v>892697</v>
          </cell>
          <cell r="U295">
            <v>966725.75</v>
          </cell>
          <cell r="V295">
            <v>1040754.5</v>
          </cell>
          <cell r="W295">
            <v>1114783.25</v>
          </cell>
          <cell r="X295">
            <v>1188812</v>
          </cell>
          <cell r="Y295">
            <v>1188812</v>
          </cell>
          <cell r="Z295">
            <v>1188812</v>
          </cell>
          <cell r="AA295">
            <v>1188812</v>
          </cell>
          <cell r="AB295">
            <v>1188812</v>
          </cell>
          <cell r="AC295">
            <v>1188812</v>
          </cell>
          <cell r="AD295">
            <v>1188812</v>
          </cell>
          <cell r="AE295">
            <v>1188812</v>
          </cell>
          <cell r="AF295">
            <v>1188812</v>
          </cell>
          <cell r="AG295">
            <v>1188812</v>
          </cell>
          <cell r="AH295">
            <v>1188812</v>
          </cell>
          <cell r="AI295">
            <v>1188812</v>
          </cell>
          <cell r="AJ295">
            <v>1188812</v>
          </cell>
          <cell r="AK295">
            <v>1188812</v>
          </cell>
          <cell r="AL295">
            <v>1188812</v>
          </cell>
          <cell r="AM295">
            <v>1188812</v>
          </cell>
        </row>
        <row r="296">
          <cell r="S296">
            <v>728008</v>
          </cell>
          <cell r="U296">
            <v>74028.75</v>
          </cell>
          <cell r="V296">
            <v>74028.75</v>
          </cell>
          <cell r="W296">
            <v>74028.75</v>
          </cell>
          <cell r="X296">
            <v>74028.75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I298">
            <v>0</v>
          </cell>
          <cell r="J298">
            <v>0</v>
          </cell>
          <cell r="K298">
            <v>0</v>
          </cell>
          <cell r="L298">
            <v>0</v>
          </cell>
          <cell r="M298">
            <v>0</v>
          </cell>
          <cell r="N298">
            <v>0</v>
          </cell>
          <cell r="O298">
            <v>504542.00000000006</v>
          </cell>
          <cell r="P298">
            <v>195171</v>
          </cell>
          <cell r="Q298">
            <v>364863</v>
          </cell>
          <cell r="R298">
            <v>431138</v>
          </cell>
          <cell r="S298">
            <v>377260</v>
          </cell>
          <cell r="T298">
            <v>717511</v>
          </cell>
          <cell r="U298">
            <v>28817.833043756764</v>
          </cell>
          <cell r="V298">
            <v>28638.958821863016</v>
          </cell>
          <cell r="W298">
            <v>28846.680476834052</v>
          </cell>
          <cell r="X298">
            <v>26674.052663380964</v>
          </cell>
          <cell r="Y298">
            <v>24685.001669015412</v>
          </cell>
          <cell r="Z298">
            <v>25535.753001302819</v>
          </cell>
          <cell r="AA298">
            <v>23618.905764816638</v>
          </cell>
          <cell r="AB298">
            <v>21865.198320122548</v>
          </cell>
          <cell r="AC298">
            <v>20262.326831944276</v>
          </cell>
          <cell r="AD298">
            <v>18797.32882241016</v>
          </cell>
          <cell r="AE298">
            <v>19100.140170858704</v>
          </cell>
          <cell r="AF298">
            <v>17724.111713450176</v>
          </cell>
          <cell r="AG298">
            <v>16467.764141407522</v>
          </cell>
          <cell r="AH298">
            <v>15320.864651569311</v>
          </cell>
          <cell r="AI298">
            <v>14274.095527643152</v>
          </cell>
          <cell r="AJ298">
            <v>13318.971307744325</v>
          </cell>
          <cell r="AK298">
            <v>12447.763557663955</v>
          </cell>
          <cell r="AL298">
            <v>11653.432546637865</v>
          </cell>
          <cell r="AM298">
            <v>11636.138516265477</v>
          </cell>
        </row>
        <row r="299">
          <cell r="I299">
            <v>0</v>
          </cell>
          <cell r="J299">
            <v>0</v>
          </cell>
          <cell r="K299">
            <v>0</v>
          </cell>
          <cell r="L299">
            <v>0</v>
          </cell>
          <cell r="M299">
            <v>0</v>
          </cell>
          <cell r="N299">
            <v>0</v>
          </cell>
          <cell r="O299">
            <v>24272</v>
          </cell>
          <cell r="P299">
            <v>48063</v>
          </cell>
          <cell r="Q299">
            <v>261002.99999999997</v>
          </cell>
          <cell r="R299">
            <v>242126</v>
          </cell>
          <cell r="S299">
            <v>247347</v>
          </cell>
          <cell r="T299">
            <v>359479</v>
          </cell>
          <cell r="U299">
            <v>361810.18499714078</v>
          </cell>
          <cell r="V299">
            <v>361840.75145787088</v>
          </cell>
          <cell r="W299">
            <v>361872.39674596221</v>
          </cell>
          <cell r="X299">
            <v>361903.19924098847</v>
          </cell>
          <cell r="Y299">
            <v>361933.04149392276</v>
          </cell>
          <cell r="Z299">
            <v>361961.80036163103</v>
          </cell>
          <cell r="AA299">
            <v>361989.34778100165</v>
          </cell>
          <cell r="AB299">
            <v>362019.53679546987</v>
          </cell>
          <cell r="AC299">
            <v>362052.37406763376</v>
          </cell>
          <cell r="AD299">
            <v>362087.86933063704</v>
          </cell>
          <cell r="AE299">
            <v>362126.03536663397</v>
          </cell>
          <cell r="AF299">
            <v>362166.88798911986</v>
          </cell>
          <cell r="AG299">
            <v>362210.44602906681</v>
          </cell>
          <cell r="AH299">
            <v>362256.73132480495</v>
          </cell>
          <cell r="AI299">
            <v>362305.76871559973</v>
          </cell>
          <cell r="AJ299">
            <v>362357.5860388758</v>
          </cell>
          <cell r="AK299">
            <v>362412.21413104661</v>
          </cell>
          <cell r="AL299">
            <v>362469.68683191121</v>
          </cell>
          <cell r="AM299">
            <v>359479</v>
          </cell>
        </row>
        <row r="300">
          <cell r="Q300">
            <v>736695</v>
          </cell>
          <cell r="R300">
            <v>1344948</v>
          </cell>
          <cell r="S300">
            <v>559447</v>
          </cell>
          <cell r="T300">
            <v>761904</v>
          </cell>
          <cell r="U300">
            <v>688516.08524449728</v>
          </cell>
          <cell r="V300">
            <v>466203.28484080406</v>
          </cell>
          <cell r="W300">
            <v>254026.35057231877</v>
          </cell>
          <cell r="X300">
            <v>191694.77002059901</v>
          </cell>
          <cell r="Y300">
            <v>204168.36457671411</v>
          </cell>
          <cell r="Z300">
            <v>217398.11285676016</v>
          </cell>
          <cell r="AA300">
            <v>231428.949785267</v>
          </cell>
          <cell r="AB300">
            <v>246308.41547117988</v>
          </cell>
          <cell r="AC300">
            <v>252855.92471557343</v>
          </cell>
          <cell r="AD300">
            <v>259589.898383494</v>
          </cell>
          <cell r="AE300">
            <v>266515.78899867367</v>
          </cell>
          <cell r="AF300">
            <v>273639.21062779543</v>
          </cell>
          <cell r="AG300">
            <v>280965.94370126468</v>
          </cell>
          <cell r="AH300">
            <v>288501.93997846497</v>
          </cell>
          <cell r="AI300">
            <v>296253.32766181836</v>
          </cell>
          <cell r="AJ300">
            <v>304226.41666414938</v>
          </cell>
          <cell r="AK300">
            <v>312427.70403394056</v>
          </cell>
          <cell r="AL300">
            <v>320863.87954322458</v>
          </cell>
          <cell r="AM300">
            <v>329541.83144301595</v>
          </cell>
        </row>
        <row r="329">
          <cell r="T329">
            <v>6387</v>
          </cell>
        </row>
        <row r="332">
          <cell r="R332">
            <v>1046</v>
          </cell>
        </row>
        <row r="338">
          <cell r="S338">
            <v>329964</v>
          </cell>
          <cell r="T338">
            <v>222723</v>
          </cell>
        </row>
        <row r="341">
          <cell r="R341">
            <v>8629.07</v>
          </cell>
        </row>
        <row r="346">
          <cell r="R346">
            <v>810765.27706102596</v>
          </cell>
          <cell r="S346">
            <v>-220497.13807120733</v>
          </cell>
          <cell r="T346">
            <v>-394168.67357880645</v>
          </cell>
          <cell r="U346">
            <v>812700.59764827276</v>
          </cell>
          <cell r="V346">
            <v>918635.77454735432</v>
          </cell>
          <cell r="W346">
            <v>875987.97235151194</v>
          </cell>
          <cell r="X346">
            <v>955746.37020316441</v>
          </cell>
          <cell r="Y346">
            <v>1125204.3047795733</v>
          </cell>
          <cell r="Z346">
            <v>1221034.9791477234</v>
          </cell>
          <cell r="AA346">
            <v>1353296.3846284593</v>
          </cell>
          <cell r="AB346">
            <v>1505823.7363548051</v>
          </cell>
          <cell r="AC346">
            <v>1541661.4157443098</v>
          </cell>
          <cell r="AD346">
            <v>1575901.3227581806</v>
          </cell>
          <cell r="AE346">
            <v>1598548.2830034043</v>
          </cell>
          <cell r="AF346">
            <v>1630483.1284790202</v>
          </cell>
          <cell r="AG346">
            <v>1660671.6328432038</v>
          </cell>
          <cell r="AH346">
            <v>1689075.4653283553</v>
          </cell>
          <cell r="AI346">
            <v>1715642.9350367868</v>
          </cell>
          <cell r="AJ346">
            <v>1740309.0295353509</v>
          </cell>
          <cell r="AK346">
            <v>1762995.3788714185</v>
          </cell>
          <cell r="AL346">
            <v>1783610.1476918128</v>
          </cell>
          <cell r="AM346">
            <v>1794698.4955825484</v>
          </cell>
        </row>
        <row r="349">
          <cell r="I349">
            <v>0</v>
          </cell>
          <cell r="J349">
            <v>0</v>
          </cell>
          <cell r="K349">
            <v>0</v>
          </cell>
          <cell r="L349">
            <v>0</v>
          </cell>
          <cell r="M349">
            <v>0</v>
          </cell>
          <cell r="N349">
            <v>66487.817990879994</v>
          </cell>
          <cell r="O349">
            <v>98537.678995440001</v>
          </cell>
          <cell r="P349">
            <v>1112.0220000000002</v>
          </cell>
          <cell r="R349">
            <v>603927</v>
          </cell>
          <cell r="S349">
            <v>496953</v>
          </cell>
          <cell r="T349">
            <v>544733.75748502999</v>
          </cell>
          <cell r="U349">
            <v>534609.4</v>
          </cell>
          <cell r="V349">
            <v>536864.04804109246</v>
          </cell>
          <cell r="W349">
            <v>539141.24256259575</v>
          </cell>
          <cell r="X349">
            <v>541744.9334118613</v>
          </cell>
          <cell r="Y349">
            <v>544374.66116961953</v>
          </cell>
          <cell r="Z349">
            <v>547030.68620495568</v>
          </cell>
          <cell r="AA349">
            <v>549713.2714906449</v>
          </cell>
          <cell r="AB349">
            <v>552422.68262919108</v>
          </cell>
          <cell r="AC349">
            <v>555159.18787912279</v>
          </cell>
          <cell r="AD349">
            <v>557923.05818155315</v>
          </cell>
          <cell r="AE349">
            <v>307766.46718700894</v>
          </cell>
          <cell r="AF349">
            <v>310585.89128251874</v>
          </cell>
          <cell r="AG349">
            <v>313433.50961898372</v>
          </cell>
          <cell r="AH349">
            <v>316309.60413881321</v>
          </cell>
          <cell r="AI349">
            <v>319214.45960384101</v>
          </cell>
          <cell r="AJ349">
            <v>322148.3636235192</v>
          </cell>
          <cell r="AK349">
            <v>325111.60668339417</v>
          </cell>
          <cell r="AL349">
            <v>328104.48217386787</v>
          </cell>
          <cell r="AM349">
            <v>331127.28641924623</v>
          </cell>
        </row>
        <row r="353">
          <cell r="T353">
            <v>3769</v>
          </cell>
        </row>
        <row r="357">
          <cell r="R357">
            <v>13686</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R359">
            <v>193152.27706102596</v>
          </cell>
          <cell r="S359">
            <v>-717450.13807120733</v>
          </cell>
          <cell r="T359">
            <v>-942671.43106383644</v>
          </cell>
          <cell r="U359">
            <v>278091.19764827273</v>
          </cell>
          <cell r="V359">
            <v>381771.72650626185</v>
          </cell>
          <cell r="W359">
            <v>336846.72978891619</v>
          </cell>
          <cell r="X359">
            <v>414001.4367913031</v>
          </cell>
          <cell r="Y359">
            <v>580829.64360995381</v>
          </cell>
          <cell r="Z359">
            <v>674004.29294276773</v>
          </cell>
          <cell r="AA359">
            <v>803583.11313781445</v>
          </cell>
          <cell r="AB359">
            <v>953401.05372561398</v>
          </cell>
          <cell r="AC359">
            <v>986502.22786518699</v>
          </cell>
          <cell r="AD359">
            <v>1017978.2645766274</v>
          </cell>
          <cell r="AE359">
            <v>1290781.8158163955</v>
          </cell>
          <cell r="AF359">
            <v>1319897.2371965013</v>
          </cell>
          <cell r="AG359">
            <v>1347238.1232242202</v>
          </cell>
          <cell r="AH359">
            <v>1372765.8611895421</v>
          </cell>
          <cell r="AI359">
            <v>1396428.4754329459</v>
          </cell>
          <cell r="AJ359">
            <v>1418160.6659118317</v>
          </cell>
          <cell r="AK359">
            <v>1437883.7721880244</v>
          </cell>
          <cell r="AL359">
            <v>1455505.6655179448</v>
          </cell>
          <cell r="AM359">
            <v>1463571.2091633021</v>
          </cell>
        </row>
        <row r="366">
          <cell r="O366">
            <v>38238</v>
          </cell>
          <cell r="P366">
            <v>122303</v>
          </cell>
          <cell r="Q366">
            <v>53581</v>
          </cell>
          <cell r="R366">
            <v>83412</v>
          </cell>
          <cell r="S366">
            <v>275442</v>
          </cell>
          <cell r="T366">
            <v>172091</v>
          </cell>
          <cell r="U366">
            <v>157671.16045039194</v>
          </cell>
          <cell r="V366">
            <v>1298410.2947188155</v>
          </cell>
          <cell r="W366">
            <v>2386751.2777056918</v>
          </cell>
          <cell r="X366">
            <v>3402625.798152097</v>
          </cell>
          <cell r="Y366">
            <v>4513337.6151282545</v>
          </cell>
          <cell r="Z366">
            <v>5721964.8384605106</v>
          </cell>
          <cell r="AA366">
            <v>7059285.9915046077</v>
          </cell>
          <cell r="AB366">
            <v>8548446.3657143377</v>
          </cell>
          <cell r="AC366">
            <v>10081924.563453913</v>
          </cell>
          <cell r="AD366">
            <v>11649591.419271637</v>
          </cell>
          <cell r="AE366">
            <v>13241478.456972312</v>
          </cell>
          <cell r="AF366">
            <v>14863421.282742318</v>
          </cell>
          <cell r="AG366">
            <v>16515466.276900064</v>
          </cell>
          <cell r="AH366">
            <v>18195812.561165646</v>
          </cell>
          <cell r="AI366">
            <v>19902608.30200436</v>
          </cell>
          <cell r="AJ366">
            <v>21633937.300994202</v>
          </cell>
          <cell r="AK366">
            <v>23387805.556653574</v>
          </cell>
          <cell r="AL366">
            <v>25162127.725124214</v>
          </cell>
          <cell r="AM366">
            <v>26951121.66160851</v>
          </cell>
        </row>
        <row r="370">
          <cell r="S370">
            <v>49229</v>
          </cell>
          <cell r="T370">
            <v>97563</v>
          </cell>
          <cell r="U370">
            <v>97563</v>
          </cell>
          <cell r="V370">
            <v>97563</v>
          </cell>
          <cell r="W370">
            <v>97563</v>
          </cell>
          <cell r="X370">
            <v>97563</v>
          </cell>
          <cell r="Y370">
            <v>97563</v>
          </cell>
          <cell r="Z370">
            <v>97563</v>
          </cell>
          <cell r="AA370">
            <v>97563</v>
          </cell>
          <cell r="AB370">
            <v>97563</v>
          </cell>
          <cell r="AC370">
            <v>97563</v>
          </cell>
          <cell r="AD370">
            <v>97563</v>
          </cell>
          <cell r="AE370">
            <v>97563</v>
          </cell>
          <cell r="AF370">
            <v>97563</v>
          </cell>
          <cell r="AG370">
            <v>97563</v>
          </cell>
          <cell r="AH370">
            <v>97563</v>
          </cell>
          <cell r="AI370">
            <v>97563</v>
          </cell>
          <cell r="AJ370">
            <v>97563</v>
          </cell>
          <cell r="AK370">
            <v>97563</v>
          </cell>
          <cell r="AL370">
            <v>97563</v>
          </cell>
          <cell r="AM370">
            <v>97563</v>
          </cell>
        </row>
        <row r="383">
          <cell r="T383">
            <v>209484</v>
          </cell>
        </row>
        <row r="388">
          <cell r="I388">
            <v>0</v>
          </cell>
          <cell r="J388">
            <v>0</v>
          </cell>
          <cell r="K388">
            <v>0</v>
          </cell>
          <cell r="L388">
            <v>0</v>
          </cell>
          <cell r="M388">
            <v>0</v>
          </cell>
          <cell r="N388">
            <v>0</v>
          </cell>
          <cell r="O388">
            <v>-92759</v>
          </cell>
          <cell r="P388">
            <v>227882</v>
          </cell>
          <cell r="Q388">
            <v>-65833</v>
          </cell>
          <cell r="R388">
            <v>-77282</v>
          </cell>
          <cell r="S388">
            <v>5398585</v>
          </cell>
          <cell r="T388">
            <v>978891</v>
          </cell>
          <cell r="U388">
            <v>978891</v>
          </cell>
          <cell r="V388">
            <v>978891</v>
          </cell>
          <cell r="W388">
            <v>978891</v>
          </cell>
          <cell r="X388">
            <v>978891</v>
          </cell>
          <cell r="Y388">
            <v>978891</v>
          </cell>
          <cell r="Z388">
            <v>978891</v>
          </cell>
          <cell r="AA388">
            <v>978891</v>
          </cell>
          <cell r="AB388">
            <v>978891</v>
          </cell>
          <cell r="AC388">
            <v>978891</v>
          </cell>
          <cell r="AD388">
            <v>978891</v>
          </cell>
          <cell r="AE388">
            <v>978891</v>
          </cell>
          <cell r="AF388">
            <v>978891</v>
          </cell>
          <cell r="AG388">
            <v>978891</v>
          </cell>
          <cell r="AH388">
            <v>978891</v>
          </cell>
          <cell r="AI388">
            <v>978891</v>
          </cell>
          <cell r="AJ388">
            <v>978891</v>
          </cell>
          <cell r="AK388">
            <v>978891</v>
          </cell>
          <cell r="AL388">
            <v>978891</v>
          </cell>
          <cell r="AM388">
            <v>978891</v>
          </cell>
        </row>
        <row r="389">
          <cell r="R389">
            <v>792981.72293897404</v>
          </cell>
        </row>
        <row r="393">
          <cell r="I393">
            <v>0</v>
          </cell>
          <cell r="J393">
            <v>0</v>
          </cell>
          <cell r="K393">
            <v>0</v>
          </cell>
          <cell r="L393">
            <v>0</v>
          </cell>
          <cell r="M393">
            <v>0</v>
          </cell>
          <cell r="N393">
            <v>0</v>
          </cell>
          <cell r="O393">
            <v>660933</v>
          </cell>
          <cell r="P393">
            <v>660933</v>
          </cell>
          <cell r="Q393">
            <v>660920</v>
          </cell>
          <cell r="R393">
            <v>5055809</v>
          </cell>
          <cell r="S393">
            <v>602996</v>
          </cell>
          <cell r="T393">
            <v>5152566</v>
          </cell>
          <cell r="U393">
            <v>5152566</v>
          </cell>
          <cell r="V393">
            <v>5265298.402054619</v>
          </cell>
          <cell r="W393">
            <v>5379158.1281297831</v>
          </cell>
          <cell r="X393">
            <v>5509342.6705930652</v>
          </cell>
          <cell r="Y393">
            <v>5640829.0584809827</v>
          </cell>
          <cell r="Z393">
            <v>6918752.3102477798</v>
          </cell>
          <cell r="AA393">
            <v>7052881.5745322434</v>
          </cell>
          <cell r="AB393">
            <v>7188352.1314595528</v>
          </cell>
          <cell r="AC393">
            <v>7325177.393956135</v>
          </cell>
          <cell r="AD393">
            <v>7463370.9090776835</v>
          </cell>
          <cell r="AE393">
            <v>8748068.3593504466</v>
          </cell>
          <cell r="AF393">
            <v>8889039.5641259383</v>
          </cell>
          <cell r="AG393">
            <v>9031420.4809491839</v>
          </cell>
          <cell r="AH393">
            <v>9175225.2069406603</v>
          </cell>
          <cell r="AI393">
            <v>9320467.9801920541</v>
          </cell>
          <cell r="AJ393">
            <v>10612285.181175958</v>
          </cell>
          <cell r="AK393">
            <v>10760447.334169704</v>
          </cell>
          <cell r="AL393">
            <v>10910091.108693391</v>
          </cell>
          <cell r="AM393">
            <v>11061231.320962308</v>
          </cell>
        </row>
        <row r="394">
          <cell r="I394">
            <v>0</v>
          </cell>
          <cell r="J394">
            <v>0</v>
          </cell>
          <cell r="K394">
            <v>0</v>
          </cell>
          <cell r="L394">
            <v>0</v>
          </cell>
          <cell r="M394">
            <v>0</v>
          </cell>
          <cell r="N394">
            <v>0</v>
          </cell>
          <cell r="O394">
            <v>3860000</v>
          </cell>
          <cell r="P394">
            <v>5220000</v>
          </cell>
          <cell r="Q394">
            <v>6066637</v>
          </cell>
          <cell r="R394">
            <v>1289208</v>
          </cell>
        </row>
        <row r="395">
          <cell r="R395">
            <v>193152.27706102596</v>
          </cell>
          <cell r="S395">
            <v>-717449</v>
          </cell>
          <cell r="T395">
            <v>-942670</v>
          </cell>
          <cell r="U395">
            <v>278091.19764827273</v>
          </cell>
          <cell r="V395">
            <v>381771.72650626185</v>
          </cell>
          <cell r="W395">
            <v>336846.72978891619</v>
          </cell>
          <cell r="X395">
            <v>414001.4367913031</v>
          </cell>
          <cell r="Y395">
            <v>580829.64360995381</v>
          </cell>
          <cell r="Z395">
            <v>674004.29294276773</v>
          </cell>
          <cell r="AA395">
            <v>803583.11313781445</v>
          </cell>
          <cell r="AB395">
            <v>953401.05372561398</v>
          </cell>
          <cell r="AC395">
            <v>986502.22786518699</v>
          </cell>
          <cell r="AD395">
            <v>1017978.2645766274</v>
          </cell>
          <cell r="AE395">
            <v>1290781.8158163955</v>
          </cell>
          <cell r="AF395">
            <v>1319897.2371965013</v>
          </cell>
          <cell r="AG395">
            <v>1347238.1232242202</v>
          </cell>
          <cell r="AH395">
            <v>1372765.8611895421</v>
          </cell>
          <cell r="AI395">
            <v>1396428.4754329459</v>
          </cell>
          <cell r="AJ395">
            <v>1418160.6659118317</v>
          </cell>
          <cell r="AK395">
            <v>1437883.7721880244</v>
          </cell>
          <cell r="AL395">
            <v>1455505.6655179448</v>
          </cell>
          <cell r="AM395">
            <v>1463571.2091633021</v>
          </cell>
        </row>
        <row r="396">
          <cell r="I396">
            <v>0</v>
          </cell>
          <cell r="J396">
            <v>0</v>
          </cell>
          <cell r="K396">
            <v>0</v>
          </cell>
          <cell r="L396">
            <v>0</v>
          </cell>
          <cell r="M396">
            <v>0</v>
          </cell>
          <cell r="N396">
            <v>0</v>
          </cell>
          <cell r="O396">
            <v>50460</v>
          </cell>
          <cell r="P396">
            <v>36848</v>
          </cell>
          <cell r="Q396">
            <v>593113</v>
          </cell>
          <cell r="R396">
            <v>-170407</v>
          </cell>
          <cell r="S396">
            <v>18805</v>
          </cell>
          <cell r="T396">
            <v>1581702</v>
          </cell>
          <cell r="U396">
            <v>639032</v>
          </cell>
          <cell r="V396">
            <v>917123.19764827273</v>
          </cell>
          <cell r="W396">
            <v>1298894.9241545345</v>
          </cell>
          <cell r="X396">
            <v>1635741.6539434507</v>
          </cell>
          <cell r="Y396">
            <v>2049743.0907347538</v>
          </cell>
          <cell r="Z396">
            <v>2630572.7343447078</v>
          </cell>
          <cell r="AA396">
            <v>3304577.0272874758</v>
          </cell>
          <cell r="AB396">
            <v>4108160.14042529</v>
          </cell>
          <cell r="AC396">
            <v>5061561.1941509042</v>
          </cell>
          <cell r="AD396">
            <v>6048063.4220160916</v>
          </cell>
          <cell r="AE396">
            <v>7066041.6865927186</v>
          </cell>
          <cell r="AF396">
            <v>8356823.5024091136</v>
          </cell>
          <cell r="AG396">
            <v>9676720.7396056149</v>
          </cell>
          <cell r="AH396">
            <v>11023958.862829834</v>
          </cell>
          <cell r="AI396">
            <v>12396724.724019377</v>
          </cell>
          <cell r="AJ396">
            <v>13793153.199452322</v>
          </cell>
          <cell r="AK396">
            <v>15211313.865364153</v>
          </cell>
          <cell r="AL396">
            <v>16649197.637552178</v>
          </cell>
          <cell r="AM396">
            <v>18104703.303070121</v>
          </cell>
        </row>
        <row r="397">
          <cell r="O397">
            <v>4571393</v>
          </cell>
          <cell r="P397">
            <v>5917781</v>
          </cell>
          <cell r="Q397">
            <v>7320670</v>
          </cell>
          <cell r="R397">
            <v>6367762.2770610256</v>
          </cell>
          <cell r="S397">
            <v>-95648</v>
          </cell>
          <cell r="T397">
            <v>5791598</v>
          </cell>
          <cell r="U397">
            <v>6069689.1976482728</v>
          </cell>
          <cell r="V397">
            <v>6564193.326209154</v>
          </cell>
          <cell r="W397">
            <v>7014899.7820732333</v>
          </cell>
          <cell r="X397">
            <v>7559085.7613278199</v>
          </cell>
          <cell r="Y397">
            <v>8271401.7928256905</v>
          </cell>
          <cell r="Z397">
            <v>10223329.337535255</v>
          </cell>
          <cell r="AA397">
            <v>11161041.714957533</v>
          </cell>
          <cell r="AB397">
            <v>12249913.325610457</v>
          </cell>
          <cell r="AC397">
            <v>13373240.815972226</v>
          </cell>
          <cell r="AD397">
            <v>14529412.595670402</v>
          </cell>
          <cell r="AE397">
            <v>17104891.861759558</v>
          </cell>
          <cell r="AF397">
            <v>18565760.303731553</v>
          </cell>
          <cell r="AG397">
            <v>20055379.34377902</v>
          </cell>
          <cell r="AH397">
            <v>21571949.930960037</v>
          </cell>
          <cell r="AI397">
            <v>23113621.179644376</v>
          </cell>
          <cell r="AJ397">
            <v>25823599.046540111</v>
          </cell>
          <cell r="AK397">
            <v>27409644.97172188</v>
          </cell>
          <cell r="AL397">
            <v>29014794.411763512</v>
          </cell>
          <cell r="AM397">
            <v>30629505.833195731</v>
          </cell>
        </row>
        <row r="432">
          <cell r="S432">
            <v>-5711800.5619287929</v>
          </cell>
          <cell r="T432">
            <v>4630819.6735788062</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52636.9</v>
          </cell>
          <cell r="V542">
            <v>54891.54804109237</v>
          </cell>
          <cell r="W542">
            <v>57168.742562595646</v>
          </cell>
          <cell r="X542">
            <v>59772.433411861282</v>
          </cell>
          <cell r="Y542">
            <v>62402.161169619641</v>
          </cell>
          <cell r="Z542">
            <v>65058.186204955586</v>
          </cell>
          <cell r="AA542">
            <v>67740.771490644853</v>
          </cell>
          <cell r="AB542">
            <v>70450.18262919104</v>
          </cell>
          <cell r="AC542">
            <v>73186.687879122692</v>
          </cell>
          <cell r="AD542">
            <v>75950.558181553657</v>
          </cell>
          <cell r="AE542">
            <v>78742.067187008914</v>
          </cell>
          <cell r="AF542">
            <v>81561.491282518749</v>
          </cell>
          <cell r="AG542">
            <v>84409.109618983668</v>
          </cell>
          <cell r="AH542">
            <v>87285.204138813206</v>
          </cell>
          <cell r="AI542">
            <v>90190.059603841102</v>
          </cell>
          <cell r="AJ542">
            <v>93123.963623519201</v>
          </cell>
          <cell r="AK542">
            <v>96087.206683394121</v>
          </cell>
          <cell r="AL542">
            <v>99080.08217386785</v>
          </cell>
          <cell r="AM542">
            <v>102102.88641924618</v>
          </cell>
        </row>
        <row r="573">
          <cell r="U573">
            <v>252948.1</v>
          </cell>
          <cell r="V573">
            <v>252948.1</v>
          </cell>
          <cell r="W573">
            <v>252948.1</v>
          </cell>
          <cell r="X573">
            <v>252948.1</v>
          </cell>
          <cell r="Y573">
            <v>252948.1</v>
          </cell>
          <cell r="Z573">
            <v>252948.1</v>
          </cell>
          <cell r="AA573">
            <v>252948.1</v>
          </cell>
          <cell r="AB573">
            <v>252948.1</v>
          </cell>
          <cell r="AC573">
            <v>252948.1</v>
          </cell>
          <cell r="AD573">
            <v>252948.0999999996</v>
          </cell>
          <cell r="AE573">
            <v>0</v>
          </cell>
          <cell r="AF573">
            <v>0</v>
          </cell>
          <cell r="AG573">
            <v>0</v>
          </cell>
          <cell r="AH573">
            <v>0</v>
          </cell>
          <cell r="AI573">
            <v>0</v>
          </cell>
          <cell r="AJ573">
            <v>0</v>
          </cell>
          <cell r="AK573">
            <v>0</v>
          </cell>
          <cell r="AL573">
            <v>0</v>
          </cell>
          <cell r="AM573">
            <v>0</v>
          </cell>
        </row>
        <row r="604">
          <cell r="U604">
            <v>229024.40000000002</v>
          </cell>
          <cell r="V604">
            <v>229024.40000000002</v>
          </cell>
          <cell r="W604">
            <v>229024.40000000002</v>
          </cell>
          <cell r="X604">
            <v>229024.40000000002</v>
          </cell>
          <cell r="Y604">
            <v>229024.39999999991</v>
          </cell>
          <cell r="Z604">
            <v>229024.40000000002</v>
          </cell>
          <cell r="AA604">
            <v>229024.40000000002</v>
          </cell>
          <cell r="AB604">
            <v>229024.40000000002</v>
          </cell>
          <cell r="AC604">
            <v>229024.40000000002</v>
          </cell>
          <cell r="AD604">
            <v>229024.39999999991</v>
          </cell>
          <cell r="AE604">
            <v>229024.40000000002</v>
          </cell>
          <cell r="AF604">
            <v>229024.40000000002</v>
          </cell>
          <cell r="AG604">
            <v>229024.40000000002</v>
          </cell>
          <cell r="AH604">
            <v>229024.40000000002</v>
          </cell>
          <cell r="AI604">
            <v>229024.39999999991</v>
          </cell>
          <cell r="AJ604">
            <v>229024.40000000002</v>
          </cell>
          <cell r="AK604">
            <v>229024.40000000002</v>
          </cell>
          <cell r="AL604">
            <v>229024.40000000002</v>
          </cell>
          <cell r="AM604">
            <v>229024.40000000002</v>
          </cell>
        </row>
      </sheetData>
      <sheetData sheetId="25" refreshError="1">
        <row r="19">
          <cell r="I19">
            <v>720.78863232682056</v>
          </cell>
          <cell r="J19">
            <v>720.78863232682056</v>
          </cell>
          <cell r="K19">
            <v>765.25517329745662</v>
          </cell>
          <cell r="L19">
            <v>788.96349256564383</v>
          </cell>
          <cell r="M19">
            <v>862.89401640291101</v>
          </cell>
          <cell r="N19">
            <v>2486.4</v>
          </cell>
          <cell r="O19">
            <v>2634.4</v>
          </cell>
          <cell r="P19">
            <v>2957.6000000000004</v>
          </cell>
          <cell r="Q19">
            <v>2146.3333333333335</v>
          </cell>
          <cell r="R19">
            <v>5269</v>
          </cell>
          <cell r="S19">
            <v>6934.6632250227758</v>
          </cell>
          <cell r="T19">
            <v>8675.5293045854851</v>
          </cell>
          <cell r="U19">
            <v>11199.625113877923</v>
          </cell>
          <cell r="V19">
            <v>11311.621365016703</v>
          </cell>
          <cell r="W19">
            <v>11424.737578666867</v>
          </cell>
          <cell r="X19">
            <v>11538.984954453539</v>
          </cell>
          <cell r="Y19">
            <v>11654.374803998071</v>
          </cell>
          <cell r="Z19">
            <v>11770.918552038052</v>
          </cell>
          <cell r="AA19">
            <v>11888.627737558436</v>
          </cell>
          <cell r="AB19">
            <v>12007.51401493402</v>
          </cell>
          <cell r="AC19">
            <v>12127.589155083358</v>
          </cell>
          <cell r="AD19">
            <v>12248.865046634193</v>
          </cell>
          <cell r="AE19">
            <v>12371.353697100536</v>
          </cell>
          <cell r="AF19">
            <v>12495.067234071539</v>
          </cell>
          <cell r="AG19">
            <v>12620.017906412255</v>
          </cell>
          <cell r="AH19">
            <v>12746.218085476377</v>
          </cell>
          <cell r="AI19">
            <v>12873.680266331141</v>
          </cell>
          <cell r="AJ19">
            <v>13002.417068994455</v>
          </cell>
          <cell r="AK19">
            <v>13132.4412396844</v>
          </cell>
          <cell r="AL19">
            <v>13263.765652081243</v>
          </cell>
          <cell r="AM19">
            <v>13396.403308602057</v>
          </cell>
        </row>
        <row r="26">
          <cell r="Q26">
            <v>0.1</v>
          </cell>
          <cell r="R26">
            <v>0.1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I33">
            <v>1547.2113676731794</v>
          </cell>
          <cell r="J33">
            <v>1547.2113676731794</v>
          </cell>
          <cell r="K33">
            <v>1548.7448267025434</v>
          </cell>
          <cell r="L33">
            <v>1547.0365074343563</v>
          </cell>
          <cell r="M33">
            <v>1716.1059835970891</v>
          </cell>
          <cell r="N33">
            <v>621.6</v>
          </cell>
          <cell r="O33">
            <v>658.6</v>
          </cell>
          <cell r="P33">
            <v>739.40000000000009</v>
          </cell>
          <cell r="Q33">
            <v>2000.4166666666667</v>
          </cell>
          <cell r="R33">
            <v>1317</v>
          </cell>
          <cell r="S33">
            <v>1733.3367749772244</v>
          </cell>
          <cell r="T33">
            <v>2168.4706954145154</v>
          </cell>
          <cell r="U33">
            <v>2799.374886122077</v>
          </cell>
          <cell r="V33">
            <v>2827.3686349832979</v>
          </cell>
          <cell r="W33">
            <v>2855.6423213331304</v>
          </cell>
          <cell r="X33">
            <v>2884.1987445464624</v>
          </cell>
          <cell r="Y33">
            <v>2913.0407319919264</v>
          </cell>
          <cell r="Z33">
            <v>2942.1711393118458</v>
          </cell>
          <cell r="AA33">
            <v>2971.5928507049648</v>
          </cell>
          <cell r="AB33">
            <v>3001.3087792120145</v>
          </cell>
          <cell r="AC33">
            <v>3031.3218670041342</v>
          </cell>
          <cell r="AD33">
            <v>3061.6350856741756</v>
          </cell>
          <cell r="AE33">
            <v>3092.2514365309175</v>
          </cell>
          <cell r="AF33">
            <v>3123.1739508962264</v>
          </cell>
          <cell r="AG33">
            <v>3154.4056904051886</v>
          </cell>
          <cell r="AH33">
            <v>3185.9497473092406</v>
          </cell>
          <cell r="AI33">
            <v>3217.8092447823328</v>
          </cell>
          <cell r="AJ33">
            <v>3249.9873372301568</v>
          </cell>
          <cell r="AK33">
            <v>3282.4872106024582</v>
          </cell>
          <cell r="AL33">
            <v>3315.3120827084831</v>
          </cell>
          <cell r="AM33">
            <v>3348.4652035355684</v>
          </cell>
        </row>
        <row r="47">
          <cell r="I47">
            <v>17434</v>
          </cell>
          <cell r="J47">
            <v>17434</v>
          </cell>
          <cell r="K47">
            <v>19207</v>
          </cell>
          <cell r="L47">
            <v>20826</v>
          </cell>
          <cell r="M47">
            <v>23821</v>
          </cell>
          <cell r="N47">
            <v>36271.137000000002</v>
          </cell>
          <cell r="O47">
            <v>33452.9</v>
          </cell>
          <cell r="P47">
            <v>41094.1</v>
          </cell>
          <cell r="Q47">
            <v>54644.441666666666</v>
          </cell>
          <cell r="R47">
            <v>74905.799999999988</v>
          </cell>
          <cell r="S47">
            <v>72040.929999999993</v>
          </cell>
          <cell r="T47">
            <v>81173.2</v>
          </cell>
          <cell r="U47">
            <v>89194.699999999983</v>
          </cell>
          <cell r="V47">
            <v>89186.646999999997</v>
          </cell>
          <cell r="W47">
            <v>89223.513469999976</v>
          </cell>
          <cell r="X47">
            <v>89303.498604699998</v>
          </cell>
          <cell r="Y47">
            <v>89424.896090746988</v>
          </cell>
          <cell r="Z47">
            <v>89586.089426654449</v>
          </cell>
          <cell r="AA47">
            <v>89785.547477171029</v>
          </cell>
          <cell r="AB47">
            <v>90021.820250380231</v>
          </cell>
          <cell r="AC47">
            <v>90293.534886399648</v>
          </cell>
          <cell r="AD47">
            <v>90599.391847103499</v>
          </cell>
          <cell r="AE47">
            <v>90938.161296822393</v>
          </cell>
          <cell r="AF47">
            <v>91308.679664476047</v>
          </cell>
          <cell r="AG47">
            <v>91709.84637807199</v>
          </cell>
          <cell r="AH47">
            <v>92140.620762956358</v>
          </cell>
          <cell r="AI47">
            <v>92600.019095634358</v>
          </cell>
          <cell r="AJ47">
            <v>93087.111805386754</v>
          </cell>
          <cell r="AK47">
            <v>93601.020816296834</v>
          </cell>
          <cell r="AL47">
            <v>94140.917022673195</v>
          </cell>
          <cell r="AM47">
            <v>94706.017891202675</v>
          </cell>
        </row>
        <row r="49">
          <cell r="I49">
            <v>87878.378788081798</v>
          </cell>
          <cell r="J49">
            <v>88650.527526015649</v>
          </cell>
          <cell r="K49">
            <v>89429.46079595515</v>
          </cell>
          <cell r="L49">
            <v>90215.238210604788</v>
          </cell>
          <cell r="M49">
            <v>91007.919906459734</v>
          </cell>
          <cell r="N49">
            <v>91807.566548408111</v>
          </cell>
          <cell r="O49">
            <v>92614.239334373808</v>
          </cell>
          <cell r="P49">
            <v>93428</v>
          </cell>
          <cell r="Q49">
            <v>53805</v>
          </cell>
          <cell r="R49">
            <v>54558.185404339252</v>
          </cell>
          <cell r="S49">
            <v>77450.799999999988</v>
          </cell>
          <cell r="T49">
            <v>82461.86675999999</v>
          </cell>
          <cell r="U49">
            <v>83616.332894639985</v>
          </cell>
          <cell r="V49">
            <v>84786.961555164948</v>
          </cell>
          <cell r="W49">
            <v>85973.979016937257</v>
          </cell>
          <cell r="X49">
            <v>87177.614723174382</v>
          </cell>
          <cell r="Y49">
            <v>88398.101329298821</v>
          </cell>
          <cell r="Z49">
            <v>89635.674747909012</v>
          </cell>
          <cell r="AA49">
            <v>90890.574194379733</v>
          </cell>
          <cell r="AB49">
            <v>92163.042233101049</v>
          </cell>
          <cell r="AC49">
            <v>93453.324824364463</v>
          </cell>
          <cell r="AD49">
            <v>94761.67137190557</v>
          </cell>
          <cell r="AE49">
            <v>96088.334771112248</v>
          </cell>
          <cell r="AF49">
            <v>97433.571457907819</v>
          </cell>
          <cell r="AG49">
            <v>98797.641458318525</v>
          </cell>
          <cell r="AH49">
            <v>100180.80843873498</v>
          </cell>
          <cell r="AI49">
            <v>101583.33975687728</v>
          </cell>
          <cell r="AJ49">
            <v>103005.50651347356</v>
          </cell>
          <cell r="AK49">
            <v>104447.5836046622</v>
          </cell>
          <cell r="AL49">
            <v>105909.84977512747</v>
          </cell>
          <cell r="AM49">
            <v>107392.58767197926</v>
          </cell>
        </row>
        <row r="51">
          <cell r="I51">
            <v>0.1983878200807731</v>
          </cell>
          <cell r="J51">
            <v>0.19665985625278729</v>
          </cell>
          <cell r="K51">
            <v>0.21477262446905776</v>
          </cell>
          <cell r="L51">
            <v>0.23084791896666418</v>
          </cell>
          <cell r="M51">
            <v>0.26174645046808931</v>
          </cell>
          <cell r="N51">
            <v>0.39507786083051261</v>
          </cell>
          <cell r="O51">
            <v>0.36120687531883605</v>
          </cell>
          <cell r="P51">
            <v>0.43984779723423384</v>
          </cell>
          <cell r="Q51">
            <v>0.57978857462949873</v>
          </cell>
          <cell r="R51">
            <v>0.78784325038812242</v>
          </cell>
          <cell r="S51">
            <v>0.93015088288306902</v>
          </cell>
          <cell r="T51">
            <v>0.9843725735223704</v>
          </cell>
          <cell r="U51">
            <v>1.0667138453965563</v>
          </cell>
          <cell r="V51">
            <v>1.0518910615988106</v>
          </cell>
          <cell r="W51">
            <v>1.037796720475419</v>
          </cell>
          <cell r="X51">
            <v>1.0243856624005623</v>
          </cell>
          <cell r="Y51">
            <v>1.0116155748371016</v>
          </cell>
          <cell r="Z51">
            <v>0.99944681265139113</v>
          </cell>
          <cell r="AA51">
            <v>0.98784222976911251</v>
          </cell>
          <cell r="AB51">
            <v>0.97676702145633187</v>
          </cell>
          <cell r="AC51">
            <v>0.96618857655515944</v>
          </cell>
          <cell r="AD51">
            <v>0.95607633904570322</v>
          </cell>
          <cell r="AE51">
            <v>0.94640167834568212</v>
          </cell>
          <cell r="AF51">
            <v>0.93713776779620794</v>
          </cell>
          <cell r="AG51">
            <v>0.92825947081705606</v>
          </cell>
          <cell r="AH51">
            <v>0.91974323424735027</v>
          </cell>
          <cell r="AI51">
            <v>0.91156698841815009</v>
          </cell>
          <cell r="AJ51">
            <v>0.90371005353204648</v>
          </cell>
          <cell r="AK51">
            <v>0.89615305195168526</v>
          </cell>
          <cell r="AL51">
            <v>0.88887782602427823</v>
          </cell>
          <cell r="AM51">
            <v>0.88186736109268049</v>
          </cell>
        </row>
        <row r="68">
          <cell r="I68">
            <v>762120</v>
          </cell>
          <cell r="J68">
            <v>762120</v>
          </cell>
          <cell r="K68">
            <v>712480</v>
          </cell>
          <cell r="L68">
            <v>705910</v>
          </cell>
          <cell r="M68">
            <v>793510</v>
          </cell>
          <cell r="N68">
            <v>1296399.5822763774</v>
          </cell>
          <cell r="O68">
            <v>890665.04000000027</v>
          </cell>
          <cell r="P68">
            <v>958131.67999999993</v>
          </cell>
          <cell r="Q68">
            <v>984866.92319286196</v>
          </cell>
          <cell r="R68">
            <v>1682635.529821191</v>
          </cell>
          <cell r="S68">
            <v>1542174.6324455361</v>
          </cell>
          <cell r="T68">
            <v>1690432.6759999997</v>
          </cell>
          <cell r="U68">
            <v>1958935.9834999996</v>
          </cell>
          <cell r="V68">
            <v>1967528.4408349996</v>
          </cell>
          <cell r="W68">
            <v>1976617.4477433495</v>
          </cell>
          <cell r="X68">
            <v>1988971.8409707835</v>
          </cell>
          <cell r="Y68">
            <v>2001820.3671929908</v>
          </cell>
          <cell r="Z68">
            <v>2015149.4382867957</v>
          </cell>
          <cell r="AA68">
            <v>2028946.2567204456</v>
          </cell>
          <cell r="AB68">
            <v>2043198.7771358921</v>
          </cell>
          <cell r="AC68">
            <v>2057895.6698630808</v>
          </cell>
          <cell r="AD68">
            <v>2073026.2862697502</v>
          </cell>
          <cell r="AE68">
            <v>2088580.6258550845</v>
          </cell>
          <cell r="AF68">
            <v>2104549.3050001399</v>
          </cell>
          <cell r="AG68">
            <v>2120923.527292321</v>
          </cell>
          <cell r="AH68">
            <v>2137695.0553453146</v>
          </cell>
          <cell r="AI68">
            <v>2154856.1840398349</v>
          </cell>
          <cell r="AJ68">
            <v>2172399.7151142471</v>
          </cell>
          <cell r="AK68">
            <v>2190318.9330377029</v>
          </cell>
          <cell r="AL68">
            <v>2208607.5821017772</v>
          </cell>
          <cell r="AM68">
            <v>2227259.8446698077</v>
          </cell>
        </row>
        <row r="70">
          <cell r="I70">
            <v>2490</v>
          </cell>
          <cell r="J70">
            <v>2490</v>
          </cell>
          <cell r="K70">
            <v>2536</v>
          </cell>
          <cell r="L70">
            <v>2554</v>
          </cell>
          <cell r="M70">
            <v>2808</v>
          </cell>
          <cell r="N70">
            <v>3365</v>
          </cell>
          <cell r="O70">
            <v>3567</v>
          </cell>
          <cell r="P70">
            <v>4009.0000000000005</v>
          </cell>
          <cell r="Q70">
            <v>4494.1666666666661</v>
          </cell>
          <cell r="R70">
            <v>6954.083333333333</v>
          </cell>
          <cell r="S70">
            <v>9060.1</v>
          </cell>
          <cell r="T70">
            <v>11288</v>
          </cell>
          <cell r="U70">
            <v>14414</v>
          </cell>
          <cell r="V70">
            <v>14551.490000000002</v>
          </cell>
          <cell r="W70">
            <v>14690.504899999998</v>
          </cell>
          <cell r="X70">
            <v>14834.702449000002</v>
          </cell>
          <cell r="Y70">
            <v>14980.477348489998</v>
          </cell>
          <cell r="Z70">
            <v>15127.838603224896</v>
          </cell>
          <cell r="AA70">
            <v>15276.795646444651</v>
          </cell>
          <cell r="AB70">
            <v>15427.358327237223</v>
          </cell>
          <cell r="AC70">
            <v>15579.536898621311</v>
          </cell>
          <cell r="AD70">
            <v>15733.342006313658</v>
          </cell>
          <cell r="AE70">
            <v>15888.784678147622</v>
          </cell>
          <cell r="AF70">
            <v>16045.87631411138</v>
          </cell>
          <cell r="AG70">
            <v>16204.628676975664</v>
          </cell>
          <cell r="AH70">
            <v>16365.053883482435</v>
          </cell>
          <cell r="AI70">
            <v>16527.164396067419</v>
          </cell>
          <cell r="AJ70">
            <v>16690.973015090749</v>
          </cell>
          <cell r="AK70">
            <v>16856.492871551178</v>
          </cell>
          <cell r="AL70">
            <v>17023.737420260735</v>
          </cell>
          <cell r="AM70">
            <v>17192.720433457685</v>
          </cell>
        </row>
        <row r="77">
          <cell r="I77">
            <v>1693600.0000000002</v>
          </cell>
          <cell r="J77">
            <v>1693600.0000000002</v>
          </cell>
          <cell r="K77">
            <v>2286600</v>
          </cell>
          <cell r="L77">
            <v>2124198</v>
          </cell>
          <cell r="M77">
            <v>1961796</v>
          </cell>
          <cell r="N77">
            <v>2387830</v>
          </cell>
          <cell r="O77">
            <v>2645310</v>
          </cell>
          <cell r="P77">
            <v>2588640</v>
          </cell>
          <cell r="Q77">
            <v>1999118</v>
          </cell>
          <cell r="R77">
            <v>1979571.2115543426</v>
          </cell>
          <cell r="S77">
            <v>1900180</v>
          </cell>
          <cell r="T77">
            <v>1936685</v>
          </cell>
          <cell r="U77">
            <v>2303870.8051788933</v>
          </cell>
          <cell r="V77">
            <v>2306108.1826262255</v>
          </cell>
          <cell r="W77">
            <v>2308959.1956586395</v>
          </cell>
          <cell r="X77">
            <v>2315190.5238286443</v>
          </cell>
          <cell r="Y77">
            <v>2322028.7963628457</v>
          </cell>
          <cell r="Z77">
            <v>2329458.3467008821</v>
          </cell>
          <cell r="AA77">
            <v>2337464.3371669557</v>
          </cell>
          <cell r="AB77">
            <v>2346032.7198466007</v>
          </cell>
          <cell r="AC77">
            <v>2355150.1994084581</v>
          </cell>
          <cell r="AD77">
            <v>2364804.197774319</v>
          </cell>
          <cell r="AE77">
            <v>2374982.8205455444</v>
          </cell>
          <cell r="AF77">
            <v>2385674.8250985541</v>
          </cell>
          <cell r="AG77">
            <v>2396869.5902664298</v>
          </cell>
          <cell r="AH77">
            <v>2408557.0875278199</v>
          </cell>
          <cell r="AI77">
            <v>2420727.8536282838</v>
          </cell>
          <cell r="AJ77">
            <v>2433372.964562926</v>
          </cell>
          <cell r="AK77">
            <v>2446484.0108527411</v>
          </cell>
          <cell r="AL77">
            <v>2460053.0740504581</v>
          </cell>
          <cell r="AM77">
            <v>2474072.7044148804</v>
          </cell>
        </row>
        <row r="78">
          <cell r="S78">
            <v>358005</v>
          </cell>
          <cell r="T78">
            <v>351409.11580009595</v>
          </cell>
          <cell r="U78">
            <v>344934.75417216308</v>
          </cell>
          <cell r="V78">
            <v>338579.67618430825</v>
          </cell>
          <cell r="W78">
            <v>332341.6841547201</v>
          </cell>
          <cell r="X78">
            <v>326218.62089167733</v>
          </cell>
          <cell r="Y78">
            <v>320208.3689475595</v>
          </cell>
          <cell r="Z78">
            <v>314308.84988660156</v>
          </cell>
          <cell r="AA78">
            <v>308518.0235661394</v>
          </cell>
          <cell r="AB78">
            <v>302833.88743109792</v>
          </cell>
          <cell r="AC78">
            <v>297254.47582147707</v>
          </cell>
          <cell r="AD78">
            <v>291777.85929259716</v>
          </cell>
          <cell r="AE78">
            <v>286402.14394786768</v>
          </cell>
          <cell r="AF78">
            <v>281125.47078384931</v>
          </cell>
          <cell r="AG78">
            <v>275946.01504738256</v>
          </cell>
          <cell r="AH78">
            <v>270861.98560456047</v>
          </cell>
          <cell r="AI78">
            <v>265871.62432132766</v>
          </cell>
          <cell r="AJ78">
            <v>260973.20545549094</v>
          </cell>
          <cell r="AK78">
            <v>256165.03505993169</v>
          </cell>
          <cell r="AL78">
            <v>251445.45039681336</v>
          </cell>
          <cell r="AM78">
            <v>246812.81936258156</v>
          </cell>
        </row>
        <row r="79">
          <cell r="S79">
            <v>0.10825880690481959</v>
          </cell>
          <cell r="T79">
            <v>8.5290990505154207E-2</v>
          </cell>
          <cell r="U79">
            <v>6.5563113900329609E-2</v>
          </cell>
          <cell r="V79">
            <v>6.3747118074498593E-2</v>
          </cell>
          <cell r="W79">
            <v>6.1980521994701929E-2</v>
          </cell>
          <cell r="X79">
            <v>6.0247224327631535E-2</v>
          </cell>
          <cell r="Y79">
            <v>5.8561765569138002E-2</v>
          </cell>
          <cell r="Z79">
            <v>5.6922879683026915E-2</v>
          </cell>
          <cell r="AA79">
            <v>5.532932943840408E-2</v>
          </cell>
          <cell r="AB79">
            <v>5.3779906175385563E-2</v>
          </cell>
          <cell r="AC79">
            <v>5.2273429529249946E-2</v>
          </cell>
          <cell r="AD79">
            <v>5.0808747118151684E-2</v>
          </cell>
          <cell r="AE79">
            <v>4.9384734199055751E-2</v>
          </cell>
          <cell r="AF79">
            <v>4.800029329613302E-2</v>
          </cell>
          <cell r="AG79">
            <v>4.6654353805468896E-2</v>
          </cell>
          <cell r="AH79">
            <v>4.5345871579580907E-2</v>
          </cell>
          <cell r="AI79">
            <v>4.4073828494914209E-2</v>
          </cell>
          <cell r="AJ79">
            <v>4.2837232005183599E-2</v>
          </cell>
          <cell r="AK79">
            <v>4.1635114683155505E-2</v>
          </cell>
          <cell r="AL79">
            <v>4.0466533753210653E-2</v>
          </cell>
          <cell r="AM79">
            <v>3.93305706167974E-2</v>
          </cell>
        </row>
        <row r="80">
          <cell r="S80">
            <v>13.722394846431104</v>
          </cell>
          <cell r="T80">
            <v>13.469573440717722</v>
          </cell>
          <cell r="U80">
            <v>8.819249906764508</v>
          </cell>
          <cell r="V80">
            <v>5.4483894816004561</v>
          </cell>
          <cell r="W80">
            <v>5.2614845821538969</v>
          </cell>
          <cell r="X80">
            <v>5.0815126478775818</v>
          </cell>
          <cell r="Y80">
            <v>4.9081890508722088</v>
          </cell>
          <cell r="Z80">
            <v>4.7412423728147814</v>
          </cell>
          <cell r="AA80">
            <v>4.580413702633928</v>
          </cell>
          <cell r="AB80">
            <v>4.4254559770630557</v>
          </cell>
          <cell r="AC80">
            <v>4.2761333610863916</v>
          </cell>
          <cell r="AD80">
            <v>4.1322206655271803</v>
          </cell>
          <cell r="AE80">
            <v>3.9935027992410261</v>
          </cell>
          <cell r="AF80">
            <v>3.8597742535725907</v>
          </cell>
          <cell r="AG80">
            <v>3.7308386169123735</v>
          </cell>
          <cell r="AH80">
            <v>3.6065081173536702</v>
          </cell>
          <cell r="AI80">
            <v>3.4866031915994924</v>
          </cell>
          <cell r="AJ80">
            <v>3.3709520784063454</v>
          </cell>
          <cell r="AK80">
            <v>3.2593904349776817</v>
          </cell>
          <cell r="AL80">
            <v>3.1517609748354074</v>
          </cell>
          <cell r="AM80">
            <v>3.0479131258039907</v>
          </cell>
        </row>
        <row r="83">
          <cell r="I83">
            <v>762120</v>
          </cell>
          <cell r="J83">
            <v>762120</v>
          </cell>
          <cell r="K83">
            <v>1032248.6586493986</v>
          </cell>
          <cell r="L83">
            <v>1338244.74</v>
          </cell>
          <cell r="M83">
            <v>1255549.4399999999</v>
          </cell>
          <cell r="N83">
            <v>963125.04980835551</v>
          </cell>
          <cell r="O83">
            <v>2248513.5</v>
          </cell>
          <cell r="P83">
            <v>2200344</v>
          </cell>
          <cell r="Q83">
            <v>1999118</v>
          </cell>
          <cell r="R83">
            <v>1682635.5298211912</v>
          </cell>
          <cell r="S83">
            <v>1542175</v>
          </cell>
          <cell r="T83">
            <v>1585275.884199904</v>
          </cell>
          <cell r="U83">
            <v>1958936.0510067302</v>
          </cell>
          <cell r="V83">
            <v>1967528.5064419173</v>
          </cell>
          <cell r="W83">
            <v>1976617.5115039195</v>
          </cell>
          <cell r="X83">
            <v>1988971.9029369671</v>
          </cell>
          <cell r="Y83">
            <v>2001820.4274152862</v>
          </cell>
          <cell r="Z83">
            <v>2015149.4968142805</v>
          </cell>
          <cell r="AA83">
            <v>2028946.3136008163</v>
          </cell>
          <cell r="AB83">
            <v>2043198.8324155028</v>
          </cell>
          <cell r="AC83">
            <v>2057895.723586981</v>
          </cell>
          <cell r="AD83">
            <v>2073026.3384817219</v>
          </cell>
          <cell r="AE83">
            <v>2088580.6765976767</v>
          </cell>
          <cell r="AF83">
            <v>2104549.3543147049</v>
          </cell>
          <cell r="AG83">
            <v>2120923.5752190473</v>
          </cell>
          <cell r="AH83">
            <v>2137695.1019232594</v>
          </cell>
          <cell r="AI83">
            <v>2154856.2293069563</v>
          </cell>
          <cell r="AJ83">
            <v>2172399.7591074351</v>
          </cell>
          <cell r="AK83">
            <v>2190318.9757928094</v>
          </cell>
          <cell r="AL83">
            <v>2208607.6236536447</v>
          </cell>
          <cell r="AM83">
            <v>2227259.8850522987</v>
          </cell>
        </row>
        <row r="86">
          <cell r="I86">
            <v>0</v>
          </cell>
          <cell r="J86">
            <v>0</v>
          </cell>
          <cell r="K86">
            <v>0</v>
          </cell>
          <cell r="L86">
            <v>0</v>
          </cell>
          <cell r="M86">
            <v>0</v>
          </cell>
          <cell r="N86">
            <v>0.25707701315578768</v>
          </cell>
          <cell r="O86">
            <v>0</v>
          </cell>
          <cell r="P86">
            <v>0</v>
          </cell>
          <cell r="Q86">
            <v>0</v>
          </cell>
          <cell r="R86">
            <v>0</v>
          </cell>
          <cell r="S86">
            <v>-2.3833517692750661E-7</v>
          </cell>
          <cell r="T86">
            <v>6.2207027403731852E-2</v>
          </cell>
          <cell r="U86">
            <v>-3.4460917008871661E-8</v>
          </cell>
          <cell r="V86">
            <v>-3.3344838223925422E-8</v>
          </cell>
          <cell r="W86">
            <v>-3.2257415405467782E-8</v>
          </cell>
          <cell r="X86">
            <v>-3.1154882229600389E-8</v>
          </cell>
          <cell r="Y86">
            <v>-3.0083765922839234E-8</v>
          </cell>
          <cell r="Z86">
            <v>-2.9043744076417966E-8</v>
          </cell>
          <cell r="AA86">
            <v>-2.8034439214508211E-8</v>
          </cell>
          <cell r="AB86">
            <v>-2.705542478942391E-8</v>
          </cell>
          <cell r="AC86">
            <v>-2.6106231176825645E-8</v>
          </cell>
          <cell r="AD86">
            <v>-2.5186353003192608E-8</v>
          </cell>
          <cell r="AE86">
            <v>-2.4295251810357854E-8</v>
          </cell>
          <cell r="AF86">
            <v>-2.343236382706948E-8</v>
          </cell>
          <cell r="AG86">
            <v>-2.2597102411481274E-8</v>
          </cell>
          <cell r="AH86">
            <v>-2.1788863158178629E-8</v>
          </cell>
          <cell r="AI86">
            <v>-2.1007026784758409E-8</v>
          </cell>
          <cell r="AJ86">
            <v>-2.0250963794765653E-8</v>
          </cell>
          <cell r="AK86">
            <v>-1.9520036920184225E-8</v>
          </cell>
          <cell r="AL86">
            <v>-1.8813603563927472E-8</v>
          </cell>
          <cell r="AM86">
            <v>-1.8131019130507298E-8</v>
          </cell>
        </row>
        <row r="131">
          <cell r="I131">
            <v>161994.29999999999</v>
          </cell>
          <cell r="J131">
            <v>228958.10570059647</v>
          </cell>
          <cell r="K131">
            <v>180891.11214574898</v>
          </cell>
          <cell r="L131">
            <v>182076.19557780557</v>
          </cell>
          <cell r="M131">
            <v>216787.84893617019</v>
          </cell>
          <cell r="N131">
            <v>313255.17536874407</v>
          </cell>
          <cell r="O131">
            <v>349175.73349339736</v>
          </cell>
          <cell r="P131">
            <v>567301.18268090149</v>
          </cell>
          <cell r="Q131">
            <v>715800.80392829713</v>
          </cell>
          <cell r="R131">
            <v>628133.95731935604</v>
          </cell>
          <cell r="S131">
            <v>656605.3467492261</v>
          </cell>
          <cell r="T131">
            <v>957365.73262822384</v>
          </cell>
          <cell r="U131">
            <v>1254196.5239927857</v>
          </cell>
          <cell r="V131">
            <v>1368137.2666873098</v>
          </cell>
          <cell r="W131">
            <v>1376767.5306980638</v>
          </cell>
          <cell r="X131">
            <v>1442151.9374551715</v>
          </cell>
          <cell r="Y131">
            <v>1511961.9842151527</v>
          </cell>
          <cell r="Z131">
            <v>1585324.9502168125</v>
          </cell>
          <cell r="AA131">
            <v>1662419.4886750074</v>
          </cell>
          <cell r="AB131">
            <v>1743433.2618935928</v>
          </cell>
          <cell r="AC131">
            <v>1793398.7145857548</v>
          </cell>
          <cell r="AD131">
            <v>1844956.3970903957</v>
          </cell>
          <cell r="AE131">
            <v>1898151.8132810264</v>
          </cell>
          <cell r="AF131">
            <v>1953031.9212736015</v>
          </cell>
          <cell r="AG131">
            <v>2009645.1748638458</v>
          </cell>
          <cell r="AH131">
            <v>2068041.566292902</v>
          </cell>
          <cell r="AI131">
            <v>2128272.6703790152</v>
          </cell>
          <cell r="AJ131">
            <v>2190391.6900542127</v>
          </cell>
          <cell r="AK131">
            <v>2254453.5033461521</v>
          </cell>
          <cell r="AL131">
            <v>2320514.7118466343</v>
          </cell>
          <cell r="AM131">
            <v>2388633.6907095611</v>
          </cell>
        </row>
        <row r="135">
          <cell r="N135">
            <v>31328.486682215174</v>
          </cell>
          <cell r="O135">
            <v>31703</v>
          </cell>
          <cell r="P135">
            <v>35816</v>
          </cell>
          <cell r="Q135">
            <v>87084</v>
          </cell>
          <cell r="R135">
            <v>335875</v>
          </cell>
          <cell r="S135">
            <v>289287</v>
          </cell>
          <cell r="T135">
            <v>224012</v>
          </cell>
          <cell r="U135">
            <v>255709.55871380353</v>
          </cell>
          <cell r="V135">
            <v>288178.06652513769</v>
          </cell>
          <cell r="W135">
            <v>290929.01765583589</v>
          </cell>
          <cell r="X135">
            <v>293746.7022856719</v>
          </cell>
          <cell r="Y135">
            <v>296631.64224530687</v>
          </cell>
          <cell r="Z135">
            <v>299548.05795769929</v>
          </cell>
          <cell r="AA135">
            <v>302496.13286271878</v>
          </cell>
          <cell r="AB135">
            <v>305476.0588005163</v>
          </cell>
          <cell r="AC135">
            <v>308488.03576723317</v>
          </cell>
          <cell r="AD135">
            <v>311532.27168468171</v>
          </cell>
          <cell r="AE135">
            <v>314608.98218331591</v>
          </cell>
          <cell r="AF135">
            <v>317718.39039784711</v>
          </cell>
          <cell r="AG135">
            <v>320860.72677488864</v>
          </cell>
          <cell r="AH135">
            <v>324036.22889204742</v>
          </cell>
          <cell r="AI135">
            <v>327245.14128790738</v>
          </cell>
          <cell r="AJ135">
            <v>330487.71530237893</v>
          </cell>
          <cell r="AK135">
            <v>333764.20892691566</v>
          </cell>
          <cell r="AL135">
            <v>337074.88666412205</v>
          </cell>
          <cell r="AM135">
            <v>340420.01939630363</v>
          </cell>
        </row>
        <row r="139">
          <cell r="I139">
            <v>161994.29999999999</v>
          </cell>
          <cell r="J139">
            <v>228958.10570059647</v>
          </cell>
          <cell r="K139">
            <v>180891.11214574898</v>
          </cell>
          <cell r="L139">
            <v>182076.19557780557</v>
          </cell>
          <cell r="M139">
            <v>216787.84893617019</v>
          </cell>
          <cell r="N139">
            <v>344583.66205095925</v>
          </cell>
          <cell r="O139">
            <v>380878.73349339736</v>
          </cell>
          <cell r="P139">
            <v>603117.18268090149</v>
          </cell>
          <cell r="Q139">
            <v>802884.80392829713</v>
          </cell>
          <cell r="R139">
            <v>964008.95731935604</v>
          </cell>
          <cell r="S139">
            <v>945892.3467492261</v>
          </cell>
          <cell r="T139">
            <v>1181377.732628224</v>
          </cell>
          <cell r="U139">
            <v>1584671.0935163377</v>
          </cell>
          <cell r="V139">
            <v>1747090.1010485324</v>
          </cell>
          <cell r="W139">
            <v>1707537.4170701497</v>
          </cell>
          <cell r="X139">
            <v>1741708.4521161513</v>
          </cell>
          <cell r="Y139">
            <v>1814381.1737586295</v>
          </cell>
          <cell r="Z139">
            <v>1890645.949867652</v>
          </cell>
          <cell r="AA139">
            <v>1970680.240615583</v>
          </cell>
          <cell r="AB139">
            <v>2054670.8720724266</v>
          </cell>
          <cell r="AC139">
            <v>2107705.7498416314</v>
          </cell>
          <cell r="AD139">
            <v>2162365.6908551496</v>
          </cell>
          <cell r="AE139">
            <v>2218696.4203617582</v>
          </cell>
          <cell r="AF139">
            <v>2276745.1254143808</v>
          </cell>
          <cell r="AG139">
            <v>2336560.4961156389</v>
          </cell>
          <cell r="AH139">
            <v>2398192.7682031654</v>
          </cell>
          <cell r="AI139">
            <v>2461693.7670118632</v>
          </cell>
          <cell r="AJ139">
            <v>2527116.9528515241</v>
          </cell>
          <cell r="AK139">
            <v>2594517.4678394925</v>
          </cell>
          <cell r="AL139">
            <v>2663952.1842293874</v>
          </cell>
          <cell r="AM139">
            <v>2735479.7542782249</v>
          </cell>
        </row>
        <row r="140">
          <cell r="I140">
            <v>143427.31520226185</v>
          </cell>
          <cell r="J140">
            <v>203772.71407353086</v>
          </cell>
          <cell r="K140">
            <v>160441.35819300497</v>
          </cell>
          <cell r="L140">
            <v>160227.0521084689</v>
          </cell>
          <cell r="M140">
            <v>189156.67732160442</v>
          </cell>
          <cell r="N140">
            <v>310125.29584586335</v>
          </cell>
          <cell r="O140">
            <v>341149.19828927942</v>
          </cell>
          <cell r="P140">
            <v>413908.89679715305</v>
          </cell>
          <cell r="Q140">
            <v>727320.8890809092</v>
          </cell>
          <cell r="R140">
            <v>817077.45638337696</v>
          </cell>
          <cell r="S140">
            <v>804535.55773993814</v>
          </cell>
          <cell r="T140">
            <v>1114303.9469147336</v>
          </cell>
          <cell r="U140">
            <v>1457405.6523029322</v>
          </cell>
          <cell r="V140">
            <v>1650905.9374097693</v>
          </cell>
          <cell r="W140">
            <v>1613563.3504800091</v>
          </cell>
          <cell r="X140">
            <v>1638401.6820795895</v>
          </cell>
          <cell r="Y140">
            <v>1704264.3174523066</v>
          </cell>
          <cell r="Z140">
            <v>1773303.1446001111</v>
          </cell>
          <cell r="AA140">
            <v>1845668.1614191234</v>
          </cell>
          <cell r="AB140">
            <v>1921517.1060246779</v>
          </cell>
          <cell r="AC140">
            <v>1971476.4462949375</v>
          </cell>
          <cell r="AD140">
            <v>2023465.1573209458</v>
          </cell>
          <cell r="AE140">
            <v>2077011.0943828209</v>
          </cell>
          <cell r="AF140">
            <v>2132159.3029277879</v>
          </cell>
          <cell r="AG140">
            <v>2188956.2248118971</v>
          </cell>
          <cell r="AH140">
            <v>2247449.738909808</v>
          </cell>
          <cell r="AI140">
            <v>2307689.203029702</v>
          </cell>
          <cell r="AJ140">
            <v>2369725.4971667482</v>
          </cell>
          <cell r="AK140">
            <v>2433611.068129994</v>
          </cell>
          <cell r="AL140">
            <v>2499399.9755791328</v>
          </cell>
          <cell r="AM140">
            <v>2567147.9395090491</v>
          </cell>
        </row>
        <row r="159">
          <cell r="S159">
            <v>1786762</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49.576999999999998</v>
          </cell>
          <cell r="L168">
            <v>49.576999999999998</v>
          </cell>
          <cell r="M168">
            <v>49.576999999999998</v>
          </cell>
          <cell r="N168">
            <v>49.576999999999998</v>
          </cell>
          <cell r="O168">
            <v>71.477000000000004</v>
          </cell>
          <cell r="P168">
            <v>71.477000000000004</v>
          </cell>
          <cell r="Q168">
            <v>71.477000000000004</v>
          </cell>
          <cell r="R168">
            <v>71.477000000000004</v>
          </cell>
          <cell r="S168">
            <v>71.477000000000004</v>
          </cell>
          <cell r="T168">
            <v>71.477000000000004</v>
          </cell>
          <cell r="U168">
            <v>107.155</v>
          </cell>
          <cell r="V168">
            <v>170.255</v>
          </cell>
          <cell r="W168">
            <v>173.05480000000003</v>
          </cell>
          <cell r="X168">
            <v>175.88259799999994</v>
          </cell>
          <cell r="Y168">
            <v>178.73867398000002</v>
          </cell>
          <cell r="Z168">
            <v>181.62331071979995</v>
          </cell>
          <cell r="AA168">
            <v>184.53679382699795</v>
          </cell>
          <cell r="AB168">
            <v>187.479411765268</v>
          </cell>
          <cell r="AC168">
            <v>190.4514558829207</v>
          </cell>
          <cell r="AD168">
            <v>193.45322044174986</v>
          </cell>
          <cell r="AE168">
            <v>196.48500264616737</v>
          </cell>
          <cell r="AF168">
            <v>199.54710267262908</v>
          </cell>
          <cell r="AG168">
            <v>202.63982369935533</v>
          </cell>
          <cell r="AH168">
            <v>205.76347193634888</v>
          </cell>
          <cell r="AI168">
            <v>208.91835665571236</v>
          </cell>
          <cell r="AJ168">
            <v>212.10479022226949</v>
          </cell>
          <cell r="AK168">
            <v>215.32308812449224</v>
          </cell>
          <cell r="AL168">
            <v>218.57356900573717</v>
          </cell>
          <cell r="AM168">
            <v>221.85655469579456</v>
          </cell>
        </row>
        <row r="195">
          <cell r="S195">
            <v>0</v>
          </cell>
          <cell r="T195">
            <v>1588702.448856151</v>
          </cell>
          <cell r="U195">
            <v>0</v>
          </cell>
          <cell r="V195">
            <v>0</v>
          </cell>
          <cell r="W195">
            <v>0</v>
          </cell>
          <cell r="X195">
            <v>0</v>
          </cell>
          <cell r="Y195">
            <v>0</v>
          </cell>
          <cell r="Z195">
            <v>84360.180951261398</v>
          </cell>
          <cell r="AA195">
            <v>85852.520718452259</v>
          </cell>
          <cell r="AB195">
            <v>87327.34698543213</v>
          </cell>
          <cell r="AC195">
            <v>88786.106462095209</v>
          </cell>
          <cell r="AD195">
            <v>90230.179233181567</v>
          </cell>
          <cell r="AE195">
            <v>91660.882146657619</v>
          </cell>
          <cell r="AF195">
            <v>93079.472033207931</v>
          </cell>
          <cell r="AG195">
            <v>94487.148765373568</v>
          </cell>
          <cell r="AH195">
            <v>95885.058164268179</v>
          </cell>
          <cell r="AI195">
            <v>97274.294761584184</v>
          </cell>
          <cell r="AJ195">
            <v>98655.904424101012</v>
          </cell>
          <cell r="AK195">
            <v>100030.88684748826</v>
          </cell>
          <cell r="AL195">
            <v>101400.19792615705</v>
          </cell>
          <cell r="AM195">
            <v>102764.75200509628</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1673939</v>
          </cell>
          <cell r="T210">
            <v>1588702.448856151</v>
          </cell>
          <cell r="U210">
            <v>0</v>
          </cell>
          <cell r="V210">
            <v>0</v>
          </cell>
          <cell r="W210">
            <v>0</v>
          </cell>
          <cell r="X210">
            <v>0</v>
          </cell>
          <cell r="Y210">
            <v>0</v>
          </cell>
          <cell r="Z210">
            <v>84360.180951261398</v>
          </cell>
          <cell r="AA210">
            <v>85852.520718452259</v>
          </cell>
          <cell r="AB210">
            <v>87327.34698543213</v>
          </cell>
          <cell r="AC210">
            <v>88786.106462095209</v>
          </cell>
          <cell r="AD210">
            <v>90230.179233181567</v>
          </cell>
          <cell r="AE210">
            <v>91660.882146657619</v>
          </cell>
          <cell r="AF210">
            <v>93079.472033207931</v>
          </cell>
          <cell r="AG210">
            <v>94487.148765373568</v>
          </cell>
          <cell r="AH210">
            <v>95885.058164268179</v>
          </cell>
          <cell r="AI210">
            <v>97274.294761584184</v>
          </cell>
          <cell r="AJ210">
            <v>98655.904424101012</v>
          </cell>
          <cell r="AK210">
            <v>100030.88684748826</v>
          </cell>
          <cell r="AL210">
            <v>101400.19792615705</v>
          </cell>
          <cell r="AM210">
            <v>102764.75200509628</v>
          </cell>
        </row>
        <row r="212">
          <cell r="S212">
            <v>94915</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17908</v>
          </cell>
          <cell r="T214">
            <v>0</v>
          </cell>
          <cell r="U214">
            <v>0</v>
          </cell>
          <cell r="V214">
            <v>0</v>
          </cell>
          <cell r="W214">
            <v>0</v>
          </cell>
          <cell r="X214">
            <v>0</v>
          </cell>
          <cell r="Y214">
            <v>0</v>
          </cell>
          <cell r="Z214">
            <v>149292.0786496519</v>
          </cell>
          <cell r="AA214">
            <v>0</v>
          </cell>
          <cell r="AB214">
            <v>0</v>
          </cell>
          <cell r="AC214">
            <v>0</v>
          </cell>
          <cell r="AD214">
            <v>0</v>
          </cell>
          <cell r="AE214">
            <v>149292.0786496519</v>
          </cell>
          <cell r="AF214">
            <v>0</v>
          </cell>
          <cell r="AG214">
            <v>0</v>
          </cell>
          <cell r="AH214">
            <v>0</v>
          </cell>
          <cell r="AI214">
            <v>0</v>
          </cell>
          <cell r="AJ214">
            <v>149292.0786496519</v>
          </cell>
          <cell r="AK214">
            <v>0</v>
          </cell>
          <cell r="AL214">
            <v>0</v>
          </cell>
          <cell r="AM214">
            <v>0</v>
          </cell>
        </row>
        <row r="216">
          <cell r="S216">
            <v>1786762</v>
          </cell>
          <cell r="T216">
            <v>1588702.448856151</v>
          </cell>
          <cell r="U216">
            <v>0</v>
          </cell>
          <cell r="V216">
            <v>0</v>
          </cell>
          <cell r="W216">
            <v>0</v>
          </cell>
          <cell r="X216">
            <v>0</v>
          </cell>
          <cell r="Y216">
            <v>0</v>
          </cell>
          <cell r="Z216">
            <v>233652.2596009133</v>
          </cell>
          <cell r="AA216">
            <v>85852.520718452259</v>
          </cell>
          <cell r="AB216">
            <v>87327.34698543213</v>
          </cell>
          <cell r="AC216">
            <v>88786.106462095209</v>
          </cell>
          <cell r="AD216">
            <v>90230.179233181567</v>
          </cell>
          <cell r="AE216">
            <v>240952.96079630952</v>
          </cell>
          <cell r="AF216">
            <v>93079.472033207931</v>
          </cell>
          <cell r="AG216">
            <v>94487.148765373568</v>
          </cell>
          <cell r="AH216">
            <v>95885.058164268179</v>
          </cell>
          <cell r="AI216">
            <v>97274.294761584184</v>
          </cell>
          <cell r="AJ216">
            <v>247947.9830737529</v>
          </cell>
          <cell r="AK216">
            <v>100030.88684748826</v>
          </cell>
          <cell r="AL216">
            <v>101400.19792615705</v>
          </cell>
          <cell r="AM216">
            <v>102764.75200509628</v>
          </cell>
        </row>
        <row r="223">
          <cell r="I223">
            <v>68</v>
          </cell>
          <cell r="J223">
            <v>68</v>
          </cell>
          <cell r="K223">
            <v>62</v>
          </cell>
          <cell r="L223">
            <v>58</v>
          </cell>
          <cell r="M223">
            <v>60</v>
          </cell>
          <cell r="N223">
            <v>72</v>
          </cell>
          <cell r="O223">
            <v>76</v>
          </cell>
          <cell r="P223">
            <v>71</v>
          </cell>
          <cell r="Q223">
            <v>64</v>
          </cell>
          <cell r="R223">
            <v>64</v>
          </cell>
          <cell r="S223">
            <v>68</v>
          </cell>
          <cell r="T223">
            <v>84.66</v>
          </cell>
          <cell r="U223">
            <v>100.898</v>
          </cell>
          <cell r="V223">
            <v>94.584685000000007</v>
          </cell>
          <cell r="W223">
            <v>88.143029399999989</v>
          </cell>
          <cell r="X223">
            <v>86.041274204200008</v>
          </cell>
          <cell r="Y223">
            <v>83.890673151543993</v>
          </cell>
          <cell r="Z223">
            <v>81.690328457414438</v>
          </cell>
          <cell r="AA223">
            <v>79.439337361512173</v>
          </cell>
          <cell r="AB223">
            <v>77.136791636186118</v>
          </cell>
          <cell r="AC223">
            <v>77.897684493106553</v>
          </cell>
          <cell r="AD223">
            <v>78.666710031568286</v>
          </cell>
          <cell r="AE223">
            <v>79.443923390738107</v>
          </cell>
          <cell r="AF223">
            <v>80.229381570556896</v>
          </cell>
          <cell r="AG223">
            <v>81.023143384878324</v>
          </cell>
          <cell r="AH223">
            <v>81.825269417412173</v>
          </cell>
          <cell r="AI223">
            <v>82.635821980337084</v>
          </cell>
          <cell r="AJ223">
            <v>83.454865075453739</v>
          </cell>
          <cell r="AK223">
            <v>84.282464357755885</v>
          </cell>
          <cell r="AL223">
            <v>85.118687101303678</v>
          </cell>
          <cell r="AM223">
            <v>85.963602167288428</v>
          </cell>
        </row>
        <row r="225">
          <cell r="I225">
            <v>104106.16853741698</v>
          </cell>
          <cell r="J225">
            <v>76360.691003879867</v>
          </cell>
          <cell r="K225">
            <v>65538.774361535703</v>
          </cell>
          <cell r="L225">
            <v>65595.084068930344</v>
          </cell>
          <cell r="M225">
            <v>76132.571948389756</v>
          </cell>
          <cell r="N225">
            <v>144352.46079605544</v>
          </cell>
          <cell r="O225">
            <v>169345</v>
          </cell>
          <cell r="P225">
            <v>219933</v>
          </cell>
          <cell r="Q225">
            <v>260521</v>
          </cell>
          <cell r="R225">
            <v>296316.36091351556</v>
          </cell>
          <cell r="S225">
            <v>257144</v>
          </cell>
          <cell r="T225">
            <v>430560</v>
          </cell>
          <cell r="U225">
            <v>547923.28389329556</v>
          </cell>
          <cell r="V225">
            <v>553145.579859099</v>
          </cell>
          <cell r="W225">
            <v>550151.96554570983</v>
          </cell>
          <cell r="X225">
            <v>570048.18736826559</v>
          </cell>
          <cell r="Y225">
            <v>586474.50832300307</v>
          </cell>
          <cell r="Z225">
            <v>598822.27234263066</v>
          </cell>
          <cell r="AA225">
            <v>606584.24387267116</v>
          </cell>
          <cell r="AB225">
            <v>609369.08782815724</v>
          </cell>
          <cell r="AC225">
            <v>643349.04954863642</v>
          </cell>
          <cell r="AD225">
            <v>679229.2342703084</v>
          </cell>
          <cell r="AE225">
            <v>717115.86898309097</v>
          </cell>
          <cell r="AF225">
            <v>757121.1192711331</v>
          </cell>
          <cell r="AG225">
            <v>799363.42130676855</v>
          </cell>
          <cell r="AH225">
            <v>843967.83240442711</v>
          </cell>
          <cell r="AI225">
            <v>891066.40117208718</v>
          </cell>
          <cell r="AJ225">
            <v>940798.5583558639</v>
          </cell>
          <cell r="AK225">
            <v>993311.52953456691</v>
          </cell>
          <cell r="AL225">
            <v>1048760.7708857437</v>
          </cell>
          <cell r="AM225">
            <v>1107310.4293130073</v>
          </cell>
        </row>
        <row r="231">
          <cell r="I231">
            <v>11786.846406197115</v>
          </cell>
          <cell r="J231">
            <v>8645.5178302937984</v>
          </cell>
          <cell r="K231">
            <v>7563.7914962700779</v>
          </cell>
          <cell r="L231">
            <v>7526.6154156016228</v>
          </cell>
          <cell r="M231">
            <v>6751.5466371967568</v>
          </cell>
          <cell r="N231">
            <v>897.58472884667924</v>
          </cell>
          <cell r="O231">
            <v>4453.2613045218086</v>
          </cell>
          <cell r="P231">
            <v>5499.6836694345593</v>
          </cell>
          <cell r="Q231">
            <v>4367.272727272727</v>
          </cell>
          <cell r="R231">
            <v>5109.6383142191644</v>
          </cell>
          <cell r="S231">
            <v>9075.3849357050422</v>
          </cell>
          <cell r="T231">
            <v>13044</v>
          </cell>
          <cell r="U231">
            <v>17420.852464132811</v>
          </cell>
          <cell r="V231">
            <v>17873.714786302851</v>
          </cell>
          <cell r="W231">
            <v>18396.894570383491</v>
          </cell>
          <cell r="X231">
            <v>18933.532130503889</v>
          </cell>
          <cell r="Y231">
            <v>19460.393729763884</v>
          </cell>
          <cell r="Z231">
            <v>19975.584787642765</v>
          </cell>
          <cell r="AA231">
            <v>20477.193340296497</v>
          </cell>
          <cell r="AB231">
            <v>20963.30118049615</v>
          </cell>
          <cell r="AC231">
            <v>21465.667119045123</v>
          </cell>
          <cell r="AD231">
            <v>21984.730196134347</v>
          </cell>
          <cell r="AE231">
            <v>22520.944317874331</v>
          </cell>
          <cell r="AF231">
            <v>23074.778655427406</v>
          </cell>
          <cell r="AG231">
            <v>23646.718057738159</v>
          </cell>
          <cell r="AH231">
            <v>24237.263478224759</v>
          </cell>
          <cell r="AI231">
            <v>24846.932415806525</v>
          </cell>
          <cell r="AJ231">
            <v>25476.259370655651</v>
          </cell>
          <cell r="AK231">
            <v>26125.796315074211</v>
          </cell>
          <cell r="AL231">
            <v>26796.11317991103</v>
          </cell>
          <cell r="AM231">
            <v>27487.798356946874</v>
          </cell>
        </row>
        <row r="237">
          <cell r="I237">
            <v>26081.450437757831</v>
          </cell>
          <cell r="J237">
            <v>26081.450437757831</v>
          </cell>
          <cell r="K237">
            <v>24212.583951747234</v>
          </cell>
          <cell r="L237">
            <v>12362.150459144565</v>
          </cell>
          <cell r="M237">
            <v>25451.554099432513</v>
          </cell>
          <cell r="N237">
            <v>47413.178758781054</v>
          </cell>
          <cell r="O237">
            <v>47586.034413765512</v>
          </cell>
          <cell r="P237">
            <v>52040.608936338474</v>
          </cell>
          <cell r="Q237">
            <v>19782.921818181818</v>
          </cell>
          <cell r="R237">
            <v>23145.697922215339</v>
          </cell>
          <cell r="S237">
            <v>41109.782206131073</v>
          </cell>
          <cell r="T237">
            <v>54131</v>
          </cell>
          <cell r="U237">
            <v>64827.637825463062</v>
          </cell>
          <cell r="V237">
            <v>66512.859295932532</v>
          </cell>
          <cell r="W237">
            <v>68459.750794486521</v>
          </cell>
          <cell r="X237">
            <v>70456.722266614612</v>
          </cell>
          <cell r="Y237">
            <v>72417.314781320325</v>
          </cell>
          <cell r="Z237">
            <v>74334.478099237895</v>
          </cell>
          <cell r="AA237">
            <v>76201.097293019673</v>
          </cell>
          <cell r="AB237">
            <v>78010.034202017821</v>
          </cell>
          <cell r="AC237">
            <v>79879.471830696042</v>
          </cell>
          <cell r="AD237">
            <v>81811.043964688375</v>
          </cell>
          <cell r="AE237">
            <v>83806.439709680053</v>
          </cell>
          <cell r="AF237">
            <v>85867.404976685037</v>
          </cell>
          <cell r="AG237">
            <v>87995.744017926016</v>
          </cell>
          <cell r="AH237">
            <v>90193.321014666668</v>
          </cell>
          <cell r="AI237">
            <v>92462.061718392782</v>
          </cell>
          <cell r="AJ237">
            <v>94803.955146786</v>
          </cell>
          <cell r="AK237">
            <v>97221.055335982761</v>
          </cell>
          <cell r="AL237">
            <v>99715.483150661123</v>
          </cell>
          <cell r="AM237">
            <v>102289.42815355014</v>
          </cell>
        </row>
        <row r="250">
          <cell r="I250">
            <v>0</v>
          </cell>
          <cell r="J250">
            <v>0</v>
          </cell>
          <cell r="K250">
            <v>120777.93574411228</v>
          </cell>
          <cell r="L250">
            <v>102280.24086851256</v>
          </cell>
          <cell r="M250">
            <v>0</v>
          </cell>
          <cell r="N250">
            <v>6747.7097472317364</v>
          </cell>
          <cell r="O250">
            <v>9214.4857943177285</v>
          </cell>
          <cell r="P250">
            <v>107953.57848952155</v>
          </cell>
          <cell r="Q250">
            <v>9124.8952727272717</v>
          </cell>
          <cell r="R250">
            <v>10675.979589642184</v>
          </cell>
          <cell r="S250">
            <v>18961.933973312811</v>
          </cell>
          <cell r="T250">
            <v>77383.785806451604</v>
          </cell>
          <cell r="U250">
            <v>48654.826426631495</v>
          </cell>
          <cell r="V250">
            <v>47963.302053521926</v>
          </cell>
          <cell r="W250">
            <v>47271.777680412364</v>
          </cell>
          <cell r="X250">
            <v>47672.298770224785</v>
          </cell>
          <cell r="Y250">
            <v>48138.533307621808</v>
          </cell>
          <cell r="Z250">
            <v>49570.990930809778</v>
          </cell>
          <cell r="AA250">
            <v>50539.388191200182</v>
          </cell>
          <cell r="AB250">
            <v>51592.772056121416</v>
          </cell>
          <cell r="AC250">
            <v>52728.888351408546</v>
          </cell>
          <cell r="AD250">
            <v>53945.872406904557</v>
          </cell>
          <cell r="AE250">
            <v>55547.810421208524</v>
          </cell>
          <cell r="AF250">
            <v>56893.68664785743</v>
          </cell>
          <cell r="AG250">
            <v>58319.56815862489</v>
          </cell>
          <cell r="AH250">
            <v>59824.617810426709</v>
          </cell>
          <cell r="AI250">
            <v>61408.28567585304</v>
          </cell>
          <cell r="AJ250">
            <v>63070.288812968305</v>
          </cell>
          <cell r="AK250">
            <v>64810.593141798403</v>
          </cell>
          <cell r="AL250">
            <v>66629.397236661913</v>
          </cell>
          <cell r="AM250">
            <v>48460.874293038985</v>
          </cell>
        </row>
        <row r="255">
          <cell r="I255">
            <v>57485.5693441904</v>
          </cell>
          <cell r="J255">
            <v>42165.011541041822</v>
          </cell>
          <cell r="K255">
            <v>40354.306586245388</v>
          </cell>
          <cell r="L255">
            <v>40660.542496574133</v>
          </cell>
          <cell r="M255">
            <v>28161.056368307527</v>
          </cell>
          <cell r="N255">
            <v>88697.567569460487</v>
          </cell>
          <cell r="O255">
            <v>91700.218487394945</v>
          </cell>
          <cell r="P255">
            <v>133182.1289047054</v>
          </cell>
          <cell r="Q255">
            <v>265376.91018181818</v>
          </cell>
          <cell r="R255">
            <v>310486.68417392328</v>
          </cell>
          <cell r="S255">
            <v>551464.89888485114</v>
          </cell>
          <cell r="T255">
            <v>1175788</v>
          </cell>
          <cell r="U255">
            <v>881499.87814341986</v>
          </cell>
          <cell r="V255">
            <v>934750.66450628266</v>
          </cell>
          <cell r="W255">
            <v>982359.08010215708</v>
          </cell>
          <cell r="X255">
            <v>1027049.9672077734</v>
          </cell>
          <cell r="Y255">
            <v>1067427.1939111669</v>
          </cell>
          <cell r="Z255">
            <v>1102428.6403400355</v>
          </cell>
          <cell r="AA255">
            <v>1131105.817962345</v>
          </cell>
          <cell r="AB255">
            <v>1152643.5439929413</v>
          </cell>
          <cell r="AC255">
            <v>1186944.5171939209</v>
          </cell>
          <cell r="AD255">
            <v>1222275.9800156252</v>
          </cell>
          <cell r="AE255">
            <v>1258668.5847869457</v>
          </cell>
          <cell r="AF255">
            <v>1296153.9051367715</v>
          </cell>
          <cell r="AG255">
            <v>1334764.4633851962</v>
          </cell>
          <cell r="AH255">
            <v>1374533.7587584213</v>
          </cell>
          <cell r="AI255">
            <v>1415496.2964518357</v>
          </cell>
          <cell r="AJ255">
            <v>1457687.6175664845</v>
          </cell>
          <cell r="AK255">
            <v>1501144.3299448926</v>
          </cell>
          <cell r="AL255">
            <v>1545904.1399330036</v>
          </cell>
          <cell r="AM255">
            <v>1592005.8850957835</v>
          </cell>
        </row>
        <row r="258">
          <cell r="Q258">
            <v>0</v>
          </cell>
          <cell r="R258">
            <v>43000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R260">
            <v>4346.1566828903033</v>
          </cell>
          <cell r="S260">
            <v>0</v>
          </cell>
          <cell r="U260">
            <v>25083.930479855713</v>
          </cell>
          <cell r="V260">
            <v>27362.745333746196</v>
          </cell>
          <cell r="W260">
            <v>27535.350613961276</v>
          </cell>
          <cell r="X260">
            <v>28843.038749103431</v>
          </cell>
          <cell r="Y260">
            <v>30239.239684303055</v>
          </cell>
          <cell r="Z260">
            <v>31706.499004336252</v>
          </cell>
          <cell r="AA260">
            <v>33248.389773500145</v>
          </cell>
          <cell r="AB260">
            <v>34868.665237871857</v>
          </cell>
          <cell r="AC260">
            <v>35867.974291715094</v>
          </cell>
          <cell r="AD260">
            <v>36899.127941807914</v>
          </cell>
          <cell r="AE260">
            <v>37963.036265620533</v>
          </cell>
          <cell r="AF260">
            <v>39060.638425472032</v>
          </cell>
          <cell r="AG260">
            <v>40192.903497276915</v>
          </cell>
          <cell r="AH260">
            <v>41360.831325858038</v>
          </cell>
          <cell r="AI260">
            <v>42565.453407580302</v>
          </cell>
          <cell r="AJ260">
            <v>43807.833801084256</v>
          </cell>
          <cell r="AK260">
            <v>45089.070066923043</v>
          </cell>
          <cell r="AL260">
            <v>46410.294236932685</v>
          </cell>
          <cell r="AM260">
            <v>47772.673814191221</v>
          </cell>
        </row>
        <row r="263">
          <cell r="I263">
            <v>199460.03472556232</v>
          </cell>
          <cell r="J263">
            <v>153252.67081297332</v>
          </cell>
          <cell r="K263">
            <v>258447.39213991069</v>
          </cell>
          <cell r="L263">
            <v>228424.63330876324</v>
          </cell>
          <cell r="M263">
            <v>136496.72905332656</v>
          </cell>
          <cell r="N263">
            <v>288108.5016003754</v>
          </cell>
          <cell r="O263">
            <v>322299</v>
          </cell>
          <cell r="P263">
            <v>518609</v>
          </cell>
          <cell r="Q263">
            <v>559173</v>
          </cell>
          <cell r="R263">
            <v>667860.15668289026</v>
          </cell>
          <cell r="S263">
            <v>877756</v>
          </cell>
          <cell r="T263">
            <v>1750906.7858064515</v>
          </cell>
          <cell r="U263">
            <v>1585410.4092327985</v>
          </cell>
          <cell r="V263">
            <v>1647608.8658348855</v>
          </cell>
          <cell r="W263">
            <v>1694174.8193071105</v>
          </cell>
          <cell r="X263">
            <v>1763003.7464924855</v>
          </cell>
          <cell r="Y263">
            <v>1824157.183737179</v>
          </cell>
          <cell r="Z263">
            <v>1876838.4655046931</v>
          </cell>
          <cell r="AA263">
            <v>1918156.1304330328</v>
          </cell>
          <cell r="AB263">
            <v>1947447.4044976057</v>
          </cell>
          <cell r="AC263">
            <v>2020235.5683354221</v>
          </cell>
          <cell r="AD263">
            <v>2096145.9887954688</v>
          </cell>
          <cell r="AE263">
            <v>2175622.6844844199</v>
          </cell>
          <cell r="AF263">
            <v>2258171.5331133464</v>
          </cell>
          <cell r="AG263">
            <v>2344282.8184235306</v>
          </cell>
          <cell r="AH263">
            <v>2434117.6247920245</v>
          </cell>
          <cell r="AI263">
            <v>2527845.4308415558</v>
          </cell>
          <cell r="AJ263">
            <v>2625644.5130538428</v>
          </cell>
          <cell r="AK263">
            <v>2727702.3743392378</v>
          </cell>
          <cell r="AL263">
            <v>2834216.198622914</v>
          </cell>
          <cell r="AM263">
            <v>2925327.0890265177</v>
          </cell>
        </row>
        <row r="271">
          <cell r="I271">
            <v>0</v>
          </cell>
          <cell r="J271">
            <v>0</v>
          </cell>
          <cell r="K271">
            <v>0</v>
          </cell>
          <cell r="L271">
            <v>0</v>
          </cell>
          <cell r="M271">
            <v>0</v>
          </cell>
          <cell r="N271">
            <v>758358.55309499998</v>
          </cell>
          <cell r="O271">
            <v>3441926</v>
          </cell>
          <cell r="P271">
            <v>4816582</v>
          </cell>
          <cell r="Q271">
            <v>6912683.8099999996</v>
          </cell>
          <cell r="R271">
            <v>6672795</v>
          </cell>
          <cell r="S271">
            <v>7276874</v>
          </cell>
          <cell r="T271">
            <v>10504839.484536082</v>
          </cell>
          <cell r="U271">
            <v>10504839.484536082</v>
          </cell>
          <cell r="V271">
            <v>10504839.484536082</v>
          </cell>
          <cell r="W271">
            <v>10504839.484536082</v>
          </cell>
          <cell r="X271">
            <v>10504839.484536082</v>
          </cell>
          <cell r="Y271">
            <v>10504839.484536082</v>
          </cell>
          <cell r="Z271">
            <v>10738491.744136997</v>
          </cell>
          <cell r="AA271">
            <v>10824344.264855448</v>
          </cell>
          <cell r="AB271">
            <v>10911671.61184088</v>
          </cell>
          <cell r="AC271">
            <v>11000457.718302974</v>
          </cell>
          <cell r="AD271">
            <v>11090687.897536157</v>
          </cell>
          <cell r="AE271">
            <v>11331640.858332466</v>
          </cell>
          <cell r="AF271">
            <v>11424720.330365675</v>
          </cell>
          <cell r="AG271">
            <v>11519207.479131049</v>
          </cell>
          <cell r="AH271">
            <v>11615092.537295317</v>
          </cell>
          <cell r="AI271">
            <v>11712366.832056902</v>
          </cell>
          <cell r="AJ271">
            <v>11960314.815130655</v>
          </cell>
          <cell r="AK271">
            <v>12060345.701978143</v>
          </cell>
          <cell r="AL271">
            <v>12161745.8999043</v>
          </cell>
          <cell r="AM271">
            <v>12264510.651909396</v>
          </cell>
        </row>
        <row r="274">
          <cell r="N274">
            <v>13468.4592471</v>
          </cell>
          <cell r="O274">
            <v>33722.669623549999</v>
          </cell>
          <cell r="P274">
            <v>843357</v>
          </cell>
          <cell r="Q274">
            <v>4167777.46</v>
          </cell>
          <cell r="R274">
            <v>211872.894047173</v>
          </cell>
          <cell r="S274">
            <v>357584</v>
          </cell>
          <cell r="T274">
            <v>412798.69011976052</v>
          </cell>
          <cell r="U274">
            <v>51944.406140710227</v>
          </cell>
          <cell r="V274">
            <v>51944.406140710227</v>
          </cell>
          <cell r="W274">
            <v>51944.406140710227</v>
          </cell>
          <cell r="X274">
            <v>51944.406140710227</v>
          </cell>
          <cell r="Y274">
            <v>51944.406140710227</v>
          </cell>
          <cell r="Z274">
            <v>53631.609759735453</v>
          </cell>
          <cell r="AA274">
            <v>55348.660174104501</v>
          </cell>
          <cell r="AB274">
            <v>57095.207113813143</v>
          </cell>
          <cell r="AC274">
            <v>58870.929243055049</v>
          </cell>
          <cell r="AD274">
            <v>60675.532827718678</v>
          </cell>
          <cell r="AE274">
            <v>62508.75047065183</v>
          </cell>
          <cell r="AF274">
            <v>64370.33991131599</v>
          </cell>
          <cell r="AG274">
            <v>66260.082886623466</v>
          </cell>
          <cell r="AH274">
            <v>68177.784049908834</v>
          </cell>
          <cell r="AI274">
            <v>70123.269945140521</v>
          </cell>
          <cell r="AJ274">
            <v>72096.388033622541</v>
          </cell>
          <cell r="AK274">
            <v>74097.005770572301</v>
          </cell>
          <cell r="AL274">
            <v>76125.009729095444</v>
          </cell>
          <cell r="AM274">
            <v>78180.304769197362</v>
          </cell>
        </row>
        <row r="275">
          <cell r="N275">
            <v>2179.2796739999999</v>
          </cell>
          <cell r="O275">
            <v>15527.139836999999</v>
          </cell>
          <cell r="P275">
            <v>74030</v>
          </cell>
          <cell r="Q275">
            <v>8494.39</v>
          </cell>
          <cell r="R275">
            <v>75464.769749157596</v>
          </cell>
          <cell r="S275">
            <v>48723</v>
          </cell>
          <cell r="T275">
            <v>82673.727544910187</v>
          </cell>
          <cell r="U275">
            <v>22088.821966117477</v>
          </cell>
          <cell r="V275">
            <v>22088.821966117477</v>
          </cell>
          <cell r="W275">
            <v>22088.821966117477</v>
          </cell>
          <cell r="X275">
            <v>22088.821966117477</v>
          </cell>
          <cell r="Y275">
            <v>22088.821966117477</v>
          </cell>
          <cell r="Z275">
            <v>22088.821966117477</v>
          </cell>
          <cell r="AA275">
            <v>22088.821966117477</v>
          </cell>
          <cell r="AB275">
            <v>22088.821966117477</v>
          </cell>
          <cell r="AC275">
            <v>22088.821966117477</v>
          </cell>
          <cell r="AD275">
            <v>22088.821966117426</v>
          </cell>
          <cell r="AE275">
            <v>0</v>
          </cell>
          <cell r="AF275">
            <v>0</v>
          </cell>
          <cell r="AG275">
            <v>0</v>
          </cell>
          <cell r="AH275">
            <v>0</v>
          </cell>
          <cell r="AI275">
            <v>0</v>
          </cell>
          <cell r="AJ275">
            <v>0</v>
          </cell>
          <cell r="AK275">
            <v>0</v>
          </cell>
          <cell r="AL275">
            <v>0</v>
          </cell>
          <cell r="AM275">
            <v>0</v>
          </cell>
        </row>
        <row r="276">
          <cell r="N276">
            <v>12628.558800000001</v>
          </cell>
          <cell r="O276">
            <v>13637.4794</v>
          </cell>
          <cell r="P276">
            <v>29354</v>
          </cell>
          <cell r="Q276">
            <v>86183.659999999989</v>
          </cell>
          <cell r="R276">
            <v>18788.393859977499</v>
          </cell>
          <cell r="S276">
            <v>4061</v>
          </cell>
          <cell r="T276">
            <v>54937.088323353295</v>
          </cell>
          <cell r="U276">
            <v>29858.415729930381</v>
          </cell>
          <cell r="V276">
            <v>29858.415729930381</v>
          </cell>
          <cell r="W276">
            <v>29858.415729930381</v>
          </cell>
          <cell r="X276">
            <v>29858.415729930381</v>
          </cell>
          <cell r="Y276">
            <v>29858.415729930381</v>
          </cell>
          <cell r="Z276">
            <v>29858.415729930388</v>
          </cell>
          <cell r="AA276">
            <v>29858.415729930381</v>
          </cell>
          <cell r="AB276">
            <v>29858.415729930381</v>
          </cell>
          <cell r="AC276">
            <v>29858.415729930381</v>
          </cell>
          <cell r="AD276">
            <v>29858.415729930381</v>
          </cell>
          <cell r="AE276">
            <v>29858.415729930388</v>
          </cell>
          <cell r="AF276">
            <v>29858.415729930381</v>
          </cell>
          <cell r="AG276">
            <v>29858.415729930381</v>
          </cell>
          <cell r="AH276">
            <v>29858.415729930381</v>
          </cell>
          <cell r="AI276">
            <v>29858.415729930381</v>
          </cell>
          <cell r="AJ276">
            <v>29858.415729930388</v>
          </cell>
          <cell r="AK276">
            <v>29858.415729930381</v>
          </cell>
          <cell r="AL276">
            <v>29858.415729930381</v>
          </cell>
          <cell r="AM276">
            <v>29858.415729930381</v>
          </cell>
        </row>
        <row r="277">
          <cell r="N277">
            <v>28276.2977211</v>
          </cell>
          <cell r="O277">
            <v>62887.288860550005</v>
          </cell>
          <cell r="P277">
            <v>946741</v>
          </cell>
          <cell r="Q277">
            <v>4262455.51</v>
          </cell>
          <cell r="R277">
            <v>306126.05765630852</v>
          </cell>
          <cell r="S277">
            <v>410368</v>
          </cell>
          <cell r="T277">
            <v>550409.50598802406</v>
          </cell>
          <cell r="U277">
            <v>103891.64383675808</v>
          </cell>
          <cell r="V277">
            <v>103891.64383675808</v>
          </cell>
          <cell r="W277">
            <v>103891.64383675808</v>
          </cell>
          <cell r="X277">
            <v>103891.64383675808</v>
          </cell>
          <cell r="Y277">
            <v>103891.64383675808</v>
          </cell>
          <cell r="Z277">
            <v>105578.84745578333</v>
          </cell>
          <cell r="AA277">
            <v>107295.89787015236</v>
          </cell>
          <cell r="AB277">
            <v>109042.444809861</v>
          </cell>
          <cell r="AC277">
            <v>110818.1669391029</v>
          </cell>
          <cell r="AD277">
            <v>112622.77052376648</v>
          </cell>
          <cell r="AE277">
            <v>92367.166200582215</v>
          </cell>
          <cell r="AF277">
            <v>94228.755641246375</v>
          </cell>
          <cell r="AG277">
            <v>96118.498616553843</v>
          </cell>
          <cell r="AH277">
            <v>98036.199779839211</v>
          </cell>
          <cell r="AI277">
            <v>99981.685675070898</v>
          </cell>
          <cell r="AJ277">
            <v>101954.80376355293</v>
          </cell>
          <cell r="AK277">
            <v>103955.42150050268</v>
          </cell>
          <cell r="AL277">
            <v>105983.42545902582</v>
          </cell>
          <cell r="AM277">
            <v>108038.72049912774</v>
          </cell>
        </row>
        <row r="283">
          <cell r="N283">
            <v>28276.2977211</v>
          </cell>
          <cell r="O283">
            <v>687290</v>
          </cell>
          <cell r="P283">
            <v>1277463</v>
          </cell>
          <cell r="Q283">
            <v>1698255.21</v>
          </cell>
          <cell r="R283">
            <v>1882640</v>
          </cell>
          <cell r="S283">
            <v>1952165</v>
          </cell>
          <cell r="T283">
            <v>2982699.4845360825</v>
          </cell>
          <cell r="U283">
            <v>3086591.128372841</v>
          </cell>
          <cell r="V283">
            <v>3190482.7722095987</v>
          </cell>
          <cell r="W283">
            <v>3294374.4160463568</v>
          </cell>
          <cell r="X283">
            <v>3398266.0598831149</v>
          </cell>
          <cell r="Y283">
            <v>3502157.7037198734</v>
          </cell>
          <cell r="Z283">
            <v>3607736.5511756563</v>
          </cell>
          <cell r="AA283">
            <v>3715032.449045809</v>
          </cell>
          <cell r="AB283">
            <v>3824074.8938556695</v>
          </cell>
          <cell r="AC283">
            <v>3934893.060794773</v>
          </cell>
          <cell r="AD283">
            <v>4047515.8313185391</v>
          </cell>
          <cell r="AE283">
            <v>4139882.9975191215</v>
          </cell>
          <cell r="AF283">
            <v>4234111.7531603677</v>
          </cell>
          <cell r="AG283">
            <v>4330230.2517769216</v>
          </cell>
          <cell r="AH283">
            <v>4428266.4515567608</v>
          </cell>
          <cell r="AI283">
            <v>4528248.1372318314</v>
          </cell>
          <cell r="AJ283">
            <v>4630202.9409953849</v>
          </cell>
          <cell r="AK283">
            <v>4734158.3624958871</v>
          </cell>
          <cell r="AL283">
            <v>4840141.7879549135</v>
          </cell>
          <cell r="AM283">
            <v>4948180.5084540416</v>
          </cell>
        </row>
        <row r="294">
          <cell r="O294">
            <v>144266</v>
          </cell>
          <cell r="P294">
            <v>192758</v>
          </cell>
          <cell r="Q294">
            <v>287870</v>
          </cell>
          <cell r="R294">
            <v>471989</v>
          </cell>
          <cell r="S294">
            <v>436194</v>
          </cell>
          <cell r="T294">
            <v>534358</v>
          </cell>
          <cell r="U294">
            <v>606582.44121340546</v>
          </cell>
          <cell r="V294">
            <v>575501.16363876313</v>
          </cell>
          <cell r="W294">
            <v>573291.06659014069</v>
          </cell>
          <cell r="X294">
            <v>582623.77003656188</v>
          </cell>
          <cell r="Y294">
            <v>589433.85630632285</v>
          </cell>
          <cell r="Z294">
            <v>596659.80526754097</v>
          </cell>
          <cell r="AA294">
            <v>604329.07919645961</v>
          </cell>
          <cell r="AB294">
            <v>612470.76604774874</v>
          </cell>
          <cell r="AC294">
            <v>615546.30354669376</v>
          </cell>
          <cell r="AD294">
            <v>618217.53353420389</v>
          </cell>
          <cell r="AE294">
            <v>621002.32597893698</v>
          </cell>
          <cell r="AF294">
            <v>623902.82248659316</v>
          </cell>
          <cell r="AG294">
            <v>626921.27130374173</v>
          </cell>
          <cell r="AH294">
            <v>630060.02929335739</v>
          </cell>
          <cell r="AI294">
            <v>633321.56398216111</v>
          </cell>
          <cell r="AJ294">
            <v>636708.45568477642</v>
          </cell>
          <cell r="AK294">
            <v>640223.39970949874</v>
          </cell>
          <cell r="AL294">
            <v>643869.20865025488</v>
          </cell>
          <cell r="AM294">
            <v>647648.81476917607</v>
          </cell>
        </row>
        <row r="295">
          <cell r="S295">
            <v>270602</v>
          </cell>
          <cell r="T295">
            <v>335122</v>
          </cell>
          <cell r="U295">
            <v>371170.75</v>
          </cell>
          <cell r="V295">
            <v>407219.5</v>
          </cell>
          <cell r="W295">
            <v>443268.25</v>
          </cell>
          <cell r="X295">
            <v>479317</v>
          </cell>
          <cell r="Y295">
            <v>479317</v>
          </cell>
          <cell r="Z295">
            <v>479317</v>
          </cell>
          <cell r="AA295">
            <v>479317</v>
          </cell>
          <cell r="AB295">
            <v>479317</v>
          </cell>
          <cell r="AC295">
            <v>479317</v>
          </cell>
          <cell r="AD295">
            <v>479317</v>
          </cell>
          <cell r="AE295">
            <v>479317</v>
          </cell>
          <cell r="AF295">
            <v>479317</v>
          </cell>
          <cell r="AG295">
            <v>479317</v>
          </cell>
          <cell r="AH295">
            <v>479317</v>
          </cell>
          <cell r="AI295">
            <v>479317</v>
          </cell>
          <cell r="AJ295">
            <v>479317</v>
          </cell>
          <cell r="AK295">
            <v>479317</v>
          </cell>
          <cell r="AL295">
            <v>479317</v>
          </cell>
          <cell r="AM295">
            <v>479317</v>
          </cell>
        </row>
        <row r="296">
          <cell r="S296">
            <v>274708</v>
          </cell>
          <cell r="U296">
            <v>36048.75</v>
          </cell>
          <cell r="V296">
            <v>36048.75</v>
          </cell>
          <cell r="W296">
            <v>36048.75</v>
          </cell>
          <cell r="X296">
            <v>36048.75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O298">
            <v>107590</v>
          </cell>
          <cell r="P298">
            <v>319122</v>
          </cell>
          <cell r="Q298">
            <v>382916</v>
          </cell>
          <cell r="R298">
            <v>662333</v>
          </cell>
          <cell r="S298">
            <v>840878</v>
          </cell>
          <cell r="T298">
            <v>1585165</v>
          </cell>
          <cell r="U298">
            <v>11586.229518136786</v>
          </cell>
          <cell r="V298">
            <v>10843.729327274896</v>
          </cell>
          <cell r="W298">
            <v>10816.601727281512</v>
          </cell>
          <cell r="X298">
            <v>10970.258955616151</v>
          </cell>
          <cell r="Y298">
            <v>11133.034594342596</v>
          </cell>
          <cell r="Z298">
            <v>11452.64548259291</v>
          </cell>
          <cell r="AA298">
            <v>11693.661984438771</v>
          </cell>
          <cell r="AB298">
            <v>11947.388102458915</v>
          </cell>
          <cell r="AC298">
            <v>12217.404431744921</v>
          </cell>
          <cell r="AD298">
            <v>12503.477224724698</v>
          </cell>
          <cell r="AE298">
            <v>12855.668487211118</v>
          </cell>
          <cell r="AF298">
            <v>13168.68352722399</v>
          </cell>
          <cell r="AG298">
            <v>13497.846600930594</v>
          </cell>
          <cell r="AH298">
            <v>13843.103114913931</v>
          </cell>
          <cell r="AI298">
            <v>14204.448427573878</v>
          </cell>
          <cell r="AJ298">
            <v>14581.924599145992</v>
          </cell>
          <cell r="AK298">
            <v>14975.617490528271</v>
          </cell>
          <cell r="AL298">
            <v>15385.654179612993</v>
          </cell>
          <cell r="AM298">
            <v>11370.552222985005</v>
          </cell>
        </row>
        <row r="299">
          <cell r="O299">
            <v>51514</v>
          </cell>
          <cell r="P299">
            <v>79804</v>
          </cell>
          <cell r="Q299">
            <v>76125</v>
          </cell>
          <cell r="R299">
            <v>381442</v>
          </cell>
          <cell r="S299">
            <v>280632</v>
          </cell>
          <cell r="T299">
            <v>299250</v>
          </cell>
          <cell r="U299">
            <v>303657.21734456782</v>
          </cell>
          <cell r="V299">
            <v>303786.22057899868</v>
          </cell>
          <cell r="W299">
            <v>303918.54216916533</v>
          </cell>
          <cell r="X299">
            <v>304048.45324843493</v>
          </cell>
          <cell r="Y299">
            <v>304175.4866599667</v>
          </cell>
          <cell r="Z299">
            <v>304299.17096062104</v>
          </cell>
          <cell r="AA299">
            <v>304419.03316779359</v>
          </cell>
          <cell r="AB299">
            <v>304542.90422113443</v>
          </cell>
          <cell r="AC299">
            <v>304670.892377129</v>
          </cell>
          <cell r="AD299">
            <v>304803.10955783201</v>
          </cell>
          <cell r="AE299">
            <v>304939.67144928349</v>
          </cell>
          <cell r="AF299">
            <v>305080.69760327792</v>
          </cell>
          <cell r="AG299">
            <v>305226.31154257595</v>
          </cell>
          <cell r="AH299">
            <v>305376.64086965093</v>
          </cell>
          <cell r="AI299">
            <v>305531.81737906579</v>
          </cell>
          <cell r="AJ299">
            <v>305691.97717357991</v>
          </cell>
          <cell r="AK299">
            <v>305857.26078408764</v>
          </cell>
          <cell r="AL299">
            <v>306027.81329349376</v>
          </cell>
          <cell r="AM299">
            <v>299250</v>
          </cell>
        </row>
        <row r="300">
          <cell r="Q300">
            <v>287870</v>
          </cell>
          <cell r="R300">
            <v>472045</v>
          </cell>
          <cell r="S300">
            <v>165592</v>
          </cell>
          <cell r="T300">
            <v>199236</v>
          </cell>
          <cell r="U300">
            <v>235411.69121340546</v>
          </cell>
          <cell r="V300">
            <v>168281.66363876313</v>
          </cell>
          <cell r="W300">
            <v>130022.81659014069</v>
          </cell>
          <cell r="X300">
            <v>103306.77003656188</v>
          </cell>
          <cell r="Y300">
            <v>110116.85630632285</v>
          </cell>
          <cell r="Z300">
            <v>117342.80526754097</v>
          </cell>
          <cell r="AA300">
            <v>125012.07919645961</v>
          </cell>
          <cell r="AB300">
            <v>133153.76604774874</v>
          </cell>
          <cell r="AC300">
            <v>136229.30354669376</v>
          </cell>
          <cell r="AD300">
            <v>138900.53353420389</v>
          </cell>
          <cell r="AE300">
            <v>141685.32597893698</v>
          </cell>
          <cell r="AF300">
            <v>144585.82248659316</v>
          </cell>
          <cell r="AG300">
            <v>147604.27130374173</v>
          </cell>
          <cell r="AH300">
            <v>150743.02929335739</v>
          </cell>
          <cell r="AI300">
            <v>154004.56398216111</v>
          </cell>
          <cell r="AJ300">
            <v>157391.45568477642</v>
          </cell>
          <cell r="AK300">
            <v>160906.39970949874</v>
          </cell>
          <cell r="AL300">
            <v>164552.20865025488</v>
          </cell>
          <cell r="AM300">
            <v>168331.81476917607</v>
          </cell>
        </row>
        <row r="329">
          <cell r="R329">
            <v>16845</v>
          </cell>
        </row>
        <row r="332">
          <cell r="S332">
            <v>17977</v>
          </cell>
        </row>
        <row r="338">
          <cell r="S338">
            <v>44145</v>
          </cell>
          <cell r="T338">
            <v>272308</v>
          </cell>
        </row>
        <row r="341">
          <cell r="R341">
            <v>6429</v>
          </cell>
        </row>
        <row r="346">
          <cell r="R346">
            <v>328690.59640584048</v>
          </cell>
          <cell r="S346">
            <v>-180403.6532507739</v>
          </cell>
          <cell r="T346">
            <v>-297221.05317822751</v>
          </cell>
          <cell r="U346">
            <v>-111553.07652620925</v>
          </cell>
          <cell r="V346">
            <v>-27342.282622437924</v>
          </cell>
          <cell r="W346">
            <v>-62527.020953210769</v>
          </cell>
          <cell r="X346">
            <v>-63153.85675164219</v>
          </cell>
          <cell r="Y346">
            <v>-15563.557276719483</v>
          </cell>
          <cell r="Z346">
            <v>8034.5426698187366</v>
          </cell>
          <cell r="AA346">
            <v>46759.491104693385</v>
          </cell>
          <cell r="AB346">
            <v>101461.91619650321</v>
          </cell>
          <cell r="AC346">
            <v>81651.182017565938</v>
          </cell>
          <cell r="AD346">
            <v>60342.67997960886</v>
          </cell>
          <cell r="AE346">
            <v>37138.110979922581</v>
          </cell>
          <cell r="AF346">
            <v>12578.778558101971</v>
          </cell>
          <cell r="AG346">
            <v>-13776.916784795932</v>
          </cell>
          <cell r="AH346">
            <v>-42039.82960707508</v>
          </cell>
          <cell r="AI346">
            <v>-72327.619174633175</v>
          </cell>
          <cell r="AJ346">
            <v>-104765.10769725125</v>
          </cell>
          <cell r="AK346">
            <v>-139484.66206617001</v>
          </cell>
          <cell r="AL346">
            <v>-176626.60011215787</v>
          </cell>
          <cell r="AM346">
            <v>-196273.3789206529</v>
          </cell>
        </row>
        <row r="349">
          <cell r="R349">
            <v>306126.05765630852</v>
          </cell>
          <cell r="S349">
            <v>410368</v>
          </cell>
          <cell r="T349">
            <v>550409.50598802406</v>
          </cell>
          <cell r="U349">
            <v>103891.64383675808</v>
          </cell>
          <cell r="V349">
            <v>103891.64383675808</v>
          </cell>
          <cell r="W349">
            <v>103891.64383675808</v>
          </cell>
          <cell r="X349">
            <v>103891.64383675808</v>
          </cell>
          <cell r="Y349">
            <v>103891.64383675808</v>
          </cell>
          <cell r="Z349">
            <v>105578.84745578333</v>
          </cell>
          <cell r="AA349">
            <v>107295.89787015236</v>
          </cell>
          <cell r="AB349">
            <v>109042.444809861</v>
          </cell>
          <cell r="AC349">
            <v>110818.1669391029</v>
          </cell>
          <cell r="AD349">
            <v>112622.77052376648</v>
          </cell>
          <cell r="AE349">
            <v>92367.166200582215</v>
          </cell>
          <cell r="AF349">
            <v>94228.755641246375</v>
          </cell>
          <cell r="AG349">
            <v>96118.498616553843</v>
          </cell>
          <cell r="AH349">
            <v>98036.199779839211</v>
          </cell>
          <cell r="AI349">
            <v>99981.685675070898</v>
          </cell>
          <cell r="AJ349">
            <v>101954.80376355293</v>
          </cell>
          <cell r="AK349">
            <v>103955.42150050268</v>
          </cell>
          <cell r="AL349">
            <v>105983.42545902582</v>
          </cell>
          <cell r="AM349">
            <v>108038.72049912774</v>
          </cell>
        </row>
        <row r="353">
          <cell r="T353">
            <v>1789</v>
          </cell>
        </row>
        <row r="357">
          <cell r="R357">
            <v>12563</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R359">
            <v>10001.538749531959</v>
          </cell>
          <cell r="S359">
            <v>-590771.6532507739</v>
          </cell>
          <cell r="T359">
            <v>-849419.55916625157</v>
          </cell>
          <cell r="U359">
            <v>-215444.72036296735</v>
          </cell>
          <cell r="V359">
            <v>-131233.92645919602</v>
          </cell>
          <cell r="W359">
            <v>-166418.66478996887</v>
          </cell>
          <cell r="X359">
            <v>-167045.50058840029</v>
          </cell>
          <cell r="Y359">
            <v>-119455.20111347757</v>
          </cell>
          <cell r="Z359">
            <v>-97544.304785964589</v>
          </cell>
          <cell r="AA359">
            <v>-60536.406765458974</v>
          </cell>
          <cell r="AB359">
            <v>-7580.5286133577902</v>
          </cell>
          <cell r="AC359">
            <v>-29166.984921536961</v>
          </cell>
          <cell r="AD359">
            <v>-52280.090544157618</v>
          </cell>
          <cell r="AE359">
            <v>-55229.055220659633</v>
          </cell>
          <cell r="AF359">
            <v>-81649.977083144404</v>
          </cell>
          <cell r="AG359">
            <v>-109895.41540134978</v>
          </cell>
          <cell r="AH359">
            <v>-140076.02938691428</v>
          </cell>
          <cell r="AI359">
            <v>-172309.30484970409</v>
          </cell>
          <cell r="AJ359">
            <v>-206719.91146080417</v>
          </cell>
          <cell r="AK359">
            <v>-243440.08356667269</v>
          </cell>
          <cell r="AL359">
            <v>-282610.02557118371</v>
          </cell>
          <cell r="AM359">
            <v>-304312.09941978066</v>
          </cell>
        </row>
        <row r="366">
          <cell r="I366">
            <v>0</v>
          </cell>
          <cell r="J366">
            <v>0</v>
          </cell>
          <cell r="K366">
            <v>0</v>
          </cell>
          <cell r="L366">
            <v>0</v>
          </cell>
          <cell r="M366">
            <v>0</v>
          </cell>
          <cell r="N366">
            <v>0</v>
          </cell>
          <cell r="O366">
            <v>35037</v>
          </cell>
          <cell r="P366">
            <v>92709</v>
          </cell>
          <cell r="Q366">
            <v>127837</v>
          </cell>
          <cell r="R366">
            <v>142522</v>
          </cell>
          <cell r="S366">
            <v>440693</v>
          </cell>
          <cell r="T366">
            <v>254238</v>
          </cell>
          <cell r="U366">
            <v>-1471476.7555660459</v>
          </cell>
          <cell r="V366">
            <v>-1432560.5140391339</v>
          </cell>
          <cell r="W366">
            <v>-1456988.1371338826</v>
          </cell>
          <cell r="X366">
            <v>-1493402.2011828809</v>
          </cell>
          <cell r="Y366">
            <v>-1515740.1025021665</v>
          </cell>
          <cell r="Z366">
            <v>-1514735.5822059698</v>
          </cell>
          <cell r="AA366">
            <v>-1475524.2107355215</v>
          </cell>
          <cell r="AB366">
            <v>-1382074.1263256283</v>
          </cell>
          <cell r="AC366">
            <v>-1303356.4536337163</v>
          </cell>
          <cell r="AD366">
            <v>-1245531.1480293409</v>
          </cell>
          <cell r="AE366">
            <v>-1210962.2001231173</v>
          </cell>
          <cell r="AF366">
            <v>-1201111.9291866533</v>
          </cell>
          <cell r="AG366">
            <v>-1217723.7456541895</v>
          </cell>
          <cell r="AH366">
            <v>-1262707.406063972</v>
          </cell>
          <cell r="AI366">
            <v>-1338090.3911241638</v>
          </cell>
          <cell r="AJ366">
            <v>-1446025.0741469716</v>
          </cell>
          <cell r="AK366">
            <v>-1588796.2709569894</v>
          </cell>
          <cell r="AL366">
            <v>-1768829.195830225</v>
          </cell>
          <cell r="AM366">
            <v>-1966119.4695329336</v>
          </cell>
        </row>
        <row r="370">
          <cell r="R370">
            <v>0</v>
          </cell>
          <cell r="S370">
            <v>570405</v>
          </cell>
          <cell r="T370">
            <v>174419</v>
          </cell>
          <cell r="U370">
            <v>174419</v>
          </cell>
          <cell r="V370">
            <v>174419</v>
          </cell>
          <cell r="W370">
            <v>174419</v>
          </cell>
          <cell r="X370">
            <v>174419</v>
          </cell>
          <cell r="Y370">
            <v>174419</v>
          </cell>
          <cell r="Z370">
            <v>174419</v>
          </cell>
          <cell r="AA370">
            <v>174419</v>
          </cell>
          <cell r="AB370">
            <v>174419</v>
          </cell>
          <cell r="AC370">
            <v>174419</v>
          </cell>
          <cell r="AD370">
            <v>174419</v>
          </cell>
          <cell r="AE370">
            <v>174419</v>
          </cell>
          <cell r="AF370">
            <v>174419</v>
          </cell>
          <cell r="AG370">
            <v>174419</v>
          </cell>
          <cell r="AH370">
            <v>174419</v>
          </cell>
          <cell r="AI370">
            <v>174419</v>
          </cell>
          <cell r="AJ370">
            <v>174419</v>
          </cell>
          <cell r="AK370">
            <v>174419</v>
          </cell>
          <cell r="AL370">
            <v>174419</v>
          </cell>
          <cell r="AM370">
            <v>174419</v>
          </cell>
        </row>
        <row r="388">
          <cell r="I388">
            <v>0</v>
          </cell>
          <cell r="J388">
            <v>0</v>
          </cell>
          <cell r="K388">
            <v>0</v>
          </cell>
          <cell r="L388">
            <v>0</v>
          </cell>
          <cell r="M388">
            <v>0</v>
          </cell>
          <cell r="N388">
            <v>0</v>
          </cell>
          <cell r="O388">
            <v>312955</v>
          </cell>
          <cell r="P388">
            <v>59622</v>
          </cell>
          <cell r="Q388">
            <v>109315</v>
          </cell>
          <cell r="R388">
            <v>-49732</v>
          </cell>
          <cell r="S388">
            <v>8830</v>
          </cell>
          <cell r="T388">
            <v>168394</v>
          </cell>
          <cell r="U388">
            <v>168394</v>
          </cell>
          <cell r="V388">
            <v>168394</v>
          </cell>
          <cell r="W388">
            <v>168394</v>
          </cell>
          <cell r="X388">
            <v>168394</v>
          </cell>
          <cell r="Y388">
            <v>168394</v>
          </cell>
          <cell r="Z388">
            <v>168394</v>
          </cell>
          <cell r="AA388">
            <v>168394</v>
          </cell>
          <cell r="AB388">
            <v>168394</v>
          </cell>
          <cell r="AC388">
            <v>168394</v>
          </cell>
          <cell r="AD388">
            <v>168394</v>
          </cell>
          <cell r="AE388">
            <v>168394</v>
          </cell>
          <cell r="AF388">
            <v>168394</v>
          </cell>
          <cell r="AG388">
            <v>168394</v>
          </cell>
          <cell r="AH388">
            <v>168394</v>
          </cell>
          <cell r="AI388">
            <v>168394</v>
          </cell>
          <cell r="AJ388">
            <v>168394</v>
          </cell>
          <cell r="AK388">
            <v>168394</v>
          </cell>
          <cell r="AL388">
            <v>168394</v>
          </cell>
          <cell r="AM388">
            <v>168394</v>
          </cell>
        </row>
        <row r="389">
          <cell r="R389">
            <v>-56.538749531959184</v>
          </cell>
        </row>
        <row r="393">
          <cell r="I393">
            <v>0</v>
          </cell>
          <cell r="J393">
            <v>0</v>
          </cell>
          <cell r="K393">
            <v>0</v>
          </cell>
          <cell r="L393">
            <v>0</v>
          </cell>
          <cell r="M393">
            <v>0</v>
          </cell>
          <cell r="N393">
            <v>0</v>
          </cell>
          <cell r="O393">
            <v>2669009</v>
          </cell>
          <cell r="P393">
            <v>20</v>
          </cell>
          <cell r="Q393">
            <v>0</v>
          </cell>
          <cell r="R393">
            <v>5080669</v>
          </cell>
          <cell r="S393">
            <v>6447425</v>
          </cell>
          <cell r="T393">
            <v>6345004</v>
          </cell>
          <cell r="U393">
            <v>6345004</v>
          </cell>
          <cell r="V393">
            <v>6345004</v>
          </cell>
          <cell r="W393">
            <v>6345004</v>
          </cell>
          <cell r="X393">
            <v>6345004</v>
          </cell>
          <cell r="Y393">
            <v>6345004</v>
          </cell>
          <cell r="Z393">
            <v>6578656.2596009132</v>
          </cell>
          <cell r="AA393">
            <v>6664508.7803193657</v>
          </cell>
          <cell r="AB393">
            <v>6751836.127304798</v>
          </cell>
          <cell r="AC393">
            <v>6840622.2337668929</v>
          </cell>
          <cell r="AD393">
            <v>6930852.4130000742</v>
          </cell>
          <cell r="AE393">
            <v>7171805.3737963839</v>
          </cell>
          <cell r="AF393">
            <v>7264884.8458295921</v>
          </cell>
          <cell r="AG393">
            <v>7359371.9945949661</v>
          </cell>
          <cell r="AH393">
            <v>7455257.0527592339</v>
          </cell>
          <cell r="AI393">
            <v>7552531.347520818</v>
          </cell>
          <cell r="AJ393">
            <v>7800479.3305945713</v>
          </cell>
          <cell r="AK393">
            <v>7900510.2174420599</v>
          </cell>
          <cell r="AL393">
            <v>8001910.415368217</v>
          </cell>
          <cell r="AM393">
            <v>8104675.1673733136</v>
          </cell>
        </row>
        <row r="394">
          <cell r="I394">
            <v>0</v>
          </cell>
          <cell r="J394">
            <v>0</v>
          </cell>
          <cell r="K394">
            <v>0</v>
          </cell>
          <cell r="L394">
            <v>0</v>
          </cell>
          <cell r="M394">
            <v>0</v>
          </cell>
          <cell r="N394">
            <v>0</v>
          </cell>
          <cell r="O394">
            <v>0</v>
          </cell>
          <cell r="P394">
            <v>3673624</v>
          </cell>
          <cell r="Q394">
            <v>5639470</v>
          </cell>
          <cell r="S394">
            <v>0</v>
          </cell>
        </row>
        <row r="395">
          <cell r="I395">
            <v>0</v>
          </cell>
          <cell r="J395">
            <v>0</v>
          </cell>
          <cell r="K395">
            <v>0</v>
          </cell>
          <cell r="L395">
            <v>0</v>
          </cell>
          <cell r="M395">
            <v>0</v>
          </cell>
          <cell r="N395">
            <v>0</v>
          </cell>
          <cell r="O395">
            <v>0</v>
          </cell>
          <cell r="P395">
            <v>0</v>
          </cell>
          <cell r="Q395">
            <v>0</v>
          </cell>
          <cell r="R395">
            <v>10001.538749531959</v>
          </cell>
          <cell r="S395">
            <v>-590772</v>
          </cell>
          <cell r="T395">
            <v>-849419</v>
          </cell>
          <cell r="U395">
            <v>-215444.72036296735</v>
          </cell>
          <cell r="V395">
            <v>-131233.92645919602</v>
          </cell>
          <cell r="W395">
            <v>-166418.66478996887</v>
          </cell>
          <cell r="X395">
            <v>-167045.50058840029</v>
          </cell>
          <cell r="Y395">
            <v>-119455.20111347757</v>
          </cell>
          <cell r="Z395">
            <v>-97544.304785964589</v>
          </cell>
          <cell r="AA395">
            <v>-60536.406765458974</v>
          </cell>
          <cell r="AB395">
            <v>-7580.5286133577902</v>
          </cell>
          <cell r="AC395">
            <v>-29166.984921536961</v>
          </cell>
          <cell r="AD395">
            <v>-52280.090544157618</v>
          </cell>
          <cell r="AE395">
            <v>-55229.055220659633</v>
          </cell>
          <cell r="AF395">
            <v>-81649.977083144404</v>
          </cell>
          <cell r="AG395">
            <v>-109895.41540134978</v>
          </cell>
          <cell r="AH395">
            <v>-140076.02938691428</v>
          </cell>
          <cell r="AI395">
            <v>-172309.30484970409</v>
          </cell>
          <cell r="AJ395">
            <v>-206719.91146080417</v>
          </cell>
          <cell r="AK395">
            <v>-243440.08356667269</v>
          </cell>
          <cell r="AL395">
            <v>-282610.02557118371</v>
          </cell>
          <cell r="AM395">
            <v>-304312.09941978066</v>
          </cell>
        </row>
        <row r="396">
          <cell r="I396">
            <v>0</v>
          </cell>
          <cell r="J396">
            <v>0</v>
          </cell>
          <cell r="K396">
            <v>0</v>
          </cell>
          <cell r="L396">
            <v>0</v>
          </cell>
          <cell r="M396">
            <v>0</v>
          </cell>
          <cell r="N396">
            <v>0</v>
          </cell>
          <cell r="O396">
            <v>-136151</v>
          </cell>
          <cell r="P396">
            <v>-147978</v>
          </cell>
          <cell r="Q396">
            <v>-425678.74</v>
          </cell>
          <cell r="R396">
            <v>82892</v>
          </cell>
          <cell r="S396">
            <v>75669</v>
          </cell>
          <cell r="T396">
            <v>1200138</v>
          </cell>
          <cell r="U396">
            <v>350719</v>
          </cell>
          <cell r="V396">
            <v>135274.27963703265</v>
          </cell>
          <cell r="W396">
            <v>4040.3531778366305</v>
          </cell>
          <cell r="X396">
            <v>-162378.31161213224</v>
          </cell>
          <cell r="Y396">
            <v>-329423.81220053253</v>
          </cell>
          <cell r="Z396">
            <v>-448879.01331401011</v>
          </cell>
          <cell r="AA396">
            <v>-546423.31809997465</v>
          </cell>
          <cell r="AB396">
            <v>-606959.72486543364</v>
          </cell>
          <cell r="AC396">
            <v>-614540.25347879145</v>
          </cell>
          <cell r="AD396">
            <v>-643707.23840032844</v>
          </cell>
          <cell r="AE396">
            <v>-695987.3289444861</v>
          </cell>
          <cell r="AF396">
            <v>-751216.38416514569</v>
          </cell>
          <cell r="AG396">
            <v>-832866.36124829005</v>
          </cell>
          <cell r="AH396">
            <v>-942761.77664963983</v>
          </cell>
          <cell r="AI396">
            <v>-1082837.806036554</v>
          </cell>
          <cell r="AJ396">
            <v>-1255147.1108862581</v>
          </cell>
          <cell r="AK396">
            <v>-1461867.0223470624</v>
          </cell>
          <cell r="AL396">
            <v>-1705307.105913735</v>
          </cell>
          <cell r="AM396">
            <v>-1987917.1314849188</v>
          </cell>
        </row>
        <row r="397">
          <cell r="R397">
            <v>5173562.5387495318</v>
          </cell>
          <cell r="S397">
            <v>5932322</v>
          </cell>
          <cell r="T397">
            <v>6695723</v>
          </cell>
          <cell r="U397">
            <v>6480278.2796370331</v>
          </cell>
          <cell r="V397">
            <v>6349044.3531778362</v>
          </cell>
          <cell r="W397">
            <v>6182625.6883878671</v>
          </cell>
          <cell r="X397">
            <v>6015580.1877994677</v>
          </cell>
          <cell r="Y397">
            <v>5896124.9866859904</v>
          </cell>
          <cell r="Z397">
            <v>6032232.9415009376</v>
          </cell>
          <cell r="AA397">
            <v>6057549.0554539319</v>
          </cell>
          <cell r="AB397">
            <v>6137295.8738260064</v>
          </cell>
          <cell r="AC397">
            <v>6196914.995366564</v>
          </cell>
          <cell r="AD397">
            <v>6234865.0840555876</v>
          </cell>
          <cell r="AE397">
            <v>6420588.9896312375</v>
          </cell>
          <cell r="AF397">
            <v>6432018.4845813019</v>
          </cell>
          <cell r="AG397">
            <v>6416610.2179453261</v>
          </cell>
          <cell r="AH397">
            <v>6372419.2467226796</v>
          </cell>
          <cell r="AI397">
            <v>6297384.2366345599</v>
          </cell>
          <cell r="AJ397">
            <v>6338612.3082475094</v>
          </cell>
          <cell r="AK397">
            <v>6195203.111528324</v>
          </cell>
          <cell r="AL397">
            <v>6013993.2838832987</v>
          </cell>
          <cell r="AM397">
            <v>5812445.9364686143</v>
          </cell>
        </row>
        <row r="432">
          <cell r="S432">
            <v>2084354.6532507739</v>
          </cell>
          <cell r="T432">
            <v>-948564.94682177249</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51944.406140710227</v>
          </cell>
          <cell r="V542">
            <v>51944.406140710227</v>
          </cell>
          <cell r="W542">
            <v>51944.406140710227</v>
          </cell>
          <cell r="X542">
            <v>51944.406140710227</v>
          </cell>
          <cell r="Y542">
            <v>51944.406140710227</v>
          </cell>
          <cell r="Z542">
            <v>53631.609759735453</v>
          </cell>
          <cell r="AA542">
            <v>55348.660174104501</v>
          </cell>
          <cell r="AB542">
            <v>57095.207113813143</v>
          </cell>
          <cell r="AC542">
            <v>58870.929243055049</v>
          </cell>
          <cell r="AD542">
            <v>60675.532827718678</v>
          </cell>
          <cell r="AE542">
            <v>62508.75047065183</v>
          </cell>
          <cell r="AF542">
            <v>64370.33991131599</v>
          </cell>
          <cell r="AG542">
            <v>66260.082886623466</v>
          </cell>
          <cell r="AH542">
            <v>68177.784049908834</v>
          </cell>
          <cell r="AI542">
            <v>70123.269945140521</v>
          </cell>
          <cell r="AJ542">
            <v>72096.388033622541</v>
          </cell>
          <cell r="AK542">
            <v>74097.005770572301</v>
          </cell>
          <cell r="AL542">
            <v>76125.009729095444</v>
          </cell>
          <cell r="AM542">
            <v>78180.304769197362</v>
          </cell>
        </row>
        <row r="573">
          <cell r="U573">
            <v>22088.821966117477</v>
          </cell>
          <cell r="V573">
            <v>22088.821966117477</v>
          </cell>
          <cell r="W573">
            <v>22088.821966117477</v>
          </cell>
          <cell r="X573">
            <v>22088.821966117477</v>
          </cell>
          <cell r="Y573">
            <v>22088.821966117477</v>
          </cell>
          <cell r="Z573">
            <v>22088.821966117477</v>
          </cell>
          <cell r="AA573">
            <v>22088.821966117477</v>
          </cell>
          <cell r="AB573">
            <v>22088.821966117477</v>
          </cell>
          <cell r="AC573">
            <v>22088.821966117477</v>
          </cell>
          <cell r="AD573">
            <v>22088.821966117426</v>
          </cell>
          <cell r="AE573">
            <v>0</v>
          </cell>
          <cell r="AF573">
            <v>0</v>
          </cell>
          <cell r="AG573">
            <v>0</v>
          </cell>
          <cell r="AH573">
            <v>0</v>
          </cell>
          <cell r="AI573">
            <v>0</v>
          </cell>
          <cell r="AJ573">
            <v>0</v>
          </cell>
          <cell r="AK573">
            <v>0</v>
          </cell>
          <cell r="AL573">
            <v>0</v>
          </cell>
          <cell r="AM573">
            <v>0</v>
          </cell>
        </row>
        <row r="604">
          <cell r="U604">
            <v>29858.415729930381</v>
          </cell>
          <cell r="V604">
            <v>29858.415729930381</v>
          </cell>
          <cell r="W604">
            <v>29858.415729930381</v>
          </cell>
          <cell r="X604">
            <v>29858.415729930381</v>
          </cell>
          <cell r="Y604">
            <v>29858.415729930381</v>
          </cell>
          <cell r="Z604">
            <v>29858.415729930388</v>
          </cell>
          <cell r="AA604">
            <v>29858.415729930381</v>
          </cell>
          <cell r="AB604">
            <v>29858.415729930381</v>
          </cell>
          <cell r="AC604">
            <v>29858.415729930381</v>
          </cell>
          <cell r="AD604">
            <v>29858.415729930381</v>
          </cell>
          <cell r="AE604">
            <v>29858.415729930388</v>
          </cell>
          <cell r="AF604">
            <v>29858.415729930381</v>
          </cell>
          <cell r="AG604">
            <v>29858.415729930381</v>
          </cell>
          <cell r="AH604">
            <v>29858.415729930381</v>
          </cell>
          <cell r="AI604">
            <v>29858.415729930381</v>
          </cell>
          <cell r="AJ604">
            <v>29858.415729930388</v>
          </cell>
          <cell r="AK604">
            <v>29858.415729930381</v>
          </cell>
          <cell r="AL604">
            <v>29858.415729930381</v>
          </cell>
          <cell r="AM604">
            <v>29858.415729930381</v>
          </cell>
        </row>
      </sheetData>
      <sheetData sheetId="26" refreshError="1">
        <row r="19">
          <cell r="I19">
            <v>815.74005563282333</v>
          </cell>
          <cell r="J19">
            <v>815.74005563282333</v>
          </cell>
          <cell r="K19">
            <v>721.39438050101558</v>
          </cell>
          <cell r="L19">
            <v>775.33333333333326</v>
          </cell>
          <cell r="M19">
            <v>895.06818501335579</v>
          </cell>
          <cell r="N19">
            <v>3022.8</v>
          </cell>
          <cell r="O19">
            <v>2337.6</v>
          </cell>
          <cell r="P19">
            <v>2639.2000000000003</v>
          </cell>
          <cell r="Q19">
            <v>3672.8666666666668</v>
          </cell>
          <cell r="R19">
            <v>6746</v>
          </cell>
          <cell r="S19">
            <v>6779.6019924098673</v>
          </cell>
          <cell r="T19">
            <v>7690.8560246679317</v>
          </cell>
          <cell r="U19">
            <v>8646.1126660341561</v>
          </cell>
          <cell r="V19">
            <v>8819.0349193548391</v>
          </cell>
          <cell r="W19">
            <v>8995.4156177419336</v>
          </cell>
          <cell r="X19">
            <v>9175.3239300967725</v>
          </cell>
          <cell r="Y19">
            <v>9358.8304086987082</v>
          </cell>
          <cell r="Z19">
            <v>9546.0070168726834</v>
          </cell>
          <cell r="AA19">
            <v>9736.9271572101388</v>
          </cell>
          <cell r="AB19">
            <v>9931.6657003543423</v>
          </cell>
          <cell r="AC19">
            <v>10130.299014361428</v>
          </cell>
          <cell r="AD19">
            <v>10332.904994648656</v>
          </cell>
          <cell r="AE19">
            <v>10539.563094541627</v>
          </cell>
          <cell r="AF19">
            <v>10750.354356432463</v>
          </cell>
          <cell r="AG19">
            <v>10965.361443561111</v>
          </cell>
          <cell r="AH19">
            <v>11184.668672432332</v>
          </cell>
          <cell r="AI19">
            <v>11408.36204588098</v>
          </cell>
          <cell r="AJ19">
            <v>11636.529286798601</v>
          </cell>
          <cell r="AK19">
            <v>11869.259872534572</v>
          </cell>
          <cell r="AL19">
            <v>12106.645069985263</v>
          </cell>
          <cell r="AM19">
            <v>12348.777971384969</v>
          </cell>
        </row>
        <row r="26">
          <cell r="Q26">
            <v>0.1</v>
          </cell>
          <cell r="R26">
            <v>0.1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I33">
            <v>2162.2599443671766</v>
          </cell>
          <cell r="J33">
            <v>2162.2599443671766</v>
          </cell>
          <cell r="K33">
            <v>1442.6056194989844</v>
          </cell>
          <cell r="L33">
            <v>1550.6666666666667</v>
          </cell>
          <cell r="M33">
            <v>1761.8867924528304</v>
          </cell>
          <cell r="O33">
            <v>584.4</v>
          </cell>
          <cell r="P33">
            <v>659.80000000000007</v>
          </cell>
          <cell r="Q33">
            <v>918.2166666666667</v>
          </cell>
          <cell r="R33">
            <v>1686</v>
          </cell>
          <cell r="S33">
            <v>1694.3980075901329</v>
          </cell>
          <cell r="T33">
            <v>1922.1439753320683</v>
          </cell>
          <cell r="U33">
            <v>2160.8873339658444</v>
          </cell>
          <cell r="V33">
            <v>2204.1050806451613</v>
          </cell>
          <cell r="W33">
            <v>2248.1871822580642</v>
          </cell>
          <cell r="X33">
            <v>2293.1509259032255</v>
          </cell>
          <cell r="Y33">
            <v>2339.01394442129</v>
          </cell>
          <cell r="Z33">
            <v>2385.794223309716</v>
          </cell>
          <cell r="AA33">
            <v>2433.5101077759105</v>
          </cell>
          <cell r="AB33">
            <v>2482.1803099314293</v>
          </cell>
          <cell r="AC33">
            <v>2531.8239161300576</v>
          </cell>
          <cell r="AD33">
            <v>2582.4603944526584</v>
          </cell>
          <cell r="AE33">
            <v>2634.1096023417113</v>
          </cell>
          <cell r="AF33">
            <v>2686.7917943885459</v>
          </cell>
          <cell r="AG33">
            <v>2740.5276302763168</v>
          </cell>
          <cell r="AH33">
            <v>2795.3381828818428</v>
          </cell>
          <cell r="AI33">
            <v>2851.2449465394802</v>
          </cell>
          <cell r="AJ33">
            <v>2908.26984547027</v>
          </cell>
          <cell r="AK33">
            <v>2966.4352423796754</v>
          </cell>
          <cell r="AL33">
            <v>3025.7639472272685</v>
          </cell>
          <cell r="AM33">
            <v>3086.2792261718137</v>
          </cell>
        </row>
        <row r="47">
          <cell r="I47">
            <v>18640</v>
          </cell>
          <cell r="J47">
            <v>18640</v>
          </cell>
          <cell r="K47">
            <v>16077</v>
          </cell>
          <cell r="L47">
            <v>16969</v>
          </cell>
          <cell r="M47">
            <v>19592</v>
          </cell>
          <cell r="N47">
            <v>26981.686000000002</v>
          </cell>
          <cell r="O47">
            <v>28443.093421992853</v>
          </cell>
          <cell r="P47">
            <v>32933.158199947065</v>
          </cell>
          <cell r="Q47">
            <v>44431.812984429445</v>
          </cell>
          <cell r="R47">
            <v>72674.486888977117</v>
          </cell>
          <cell r="S47">
            <v>59612.73</v>
          </cell>
          <cell r="T47">
            <v>62948.9</v>
          </cell>
          <cell r="U47">
            <v>68977.100000000006</v>
          </cell>
          <cell r="V47">
            <v>70122.642000000007</v>
          </cell>
          <cell r="W47">
            <v>71291.094839999991</v>
          </cell>
          <cell r="X47">
            <v>71897.916736799991</v>
          </cell>
          <cell r="Y47">
            <v>72557.82507153599</v>
          </cell>
          <cell r="Z47">
            <v>73269.834072966711</v>
          </cell>
          <cell r="AA47">
            <v>74033.040629426061</v>
          </cell>
          <cell r="AB47">
            <v>74846.620823264588</v>
          </cell>
          <cell r="AC47">
            <v>75709.826651917363</v>
          </cell>
          <cell r="AD47">
            <v>76621.982926533849</v>
          </cell>
          <cell r="AE47">
            <v>77582.484339563714</v>
          </cell>
          <cell r="AF47">
            <v>78590.792693129275</v>
          </cell>
          <cell r="AG47">
            <v>79646.434280427391</v>
          </cell>
          <cell r="AH47">
            <v>80748.997412799697</v>
          </cell>
          <cell r="AI47">
            <v>81898.130085481287</v>
          </cell>
          <cell r="AJ47">
            <v>83093.53777539522</v>
          </cell>
          <cell r="AK47">
            <v>84334.981364697203</v>
          </cell>
          <cell r="AL47">
            <v>85622.275184095532</v>
          </cell>
          <cell r="AM47">
            <v>86955.285170276591</v>
          </cell>
        </row>
        <row r="49">
          <cell r="I49">
            <v>59938.470586541065</v>
          </cell>
          <cell r="J49">
            <v>60484.535719929474</v>
          </cell>
          <cell r="K49">
            <v>61035.575740514447</v>
          </cell>
          <cell r="L49">
            <v>61591.63597164864</v>
          </cell>
          <cell r="M49">
            <v>62152.762149599883</v>
          </cell>
          <cell r="N49">
            <v>62719.000427312967</v>
          </cell>
          <cell r="O49">
            <v>63290.39737820578</v>
          </cell>
          <cell r="P49">
            <v>63867</v>
          </cell>
          <cell r="Q49">
            <v>65866</v>
          </cell>
          <cell r="R49">
            <v>66590.504451038578</v>
          </cell>
          <cell r="S49">
            <v>67323</v>
          </cell>
          <cell r="T49">
            <v>68063.553</v>
          </cell>
          <cell r="U49">
            <v>68812.252082999999</v>
          </cell>
          <cell r="V49">
            <v>69569.186855912994</v>
          </cell>
          <cell r="W49">
            <v>70334.447911328025</v>
          </cell>
          <cell r="X49">
            <v>71108.126838352633</v>
          </cell>
          <cell r="Y49">
            <v>71890.3162335745</v>
          </cell>
          <cell r="Z49">
            <v>72681.109712143807</v>
          </cell>
          <cell r="AA49">
            <v>73480.60191897738</v>
          </cell>
          <cell r="AB49">
            <v>74288.888540086118</v>
          </cell>
          <cell r="AC49">
            <v>75106.066314027063</v>
          </cell>
          <cell r="AD49">
            <v>75932.233043481348</v>
          </cell>
          <cell r="AE49">
            <v>76767.487606959636</v>
          </cell>
          <cell r="AF49">
            <v>77611.929970636178</v>
          </cell>
          <cell r="AG49">
            <v>78465.661200313174</v>
          </cell>
          <cell r="AH49">
            <v>79328.783473516611</v>
          </cell>
          <cell r="AI49">
            <v>80201.400091725285</v>
          </cell>
          <cell r="AJ49">
            <v>81083.615492734258</v>
          </cell>
          <cell r="AK49">
            <v>81975.535263154321</v>
          </cell>
          <cell r="AL49">
            <v>82877.266151049014</v>
          </cell>
          <cell r="AM49">
            <v>83788.91607871055</v>
          </cell>
        </row>
        <row r="51">
          <cell r="J51">
            <v>0.30817794628219614</v>
          </cell>
          <cell r="K51">
            <v>0.26340375764373009</v>
          </cell>
          <cell r="L51">
            <v>0.27550818763461699</v>
          </cell>
          <cell r="M51">
            <v>0.31522331948566706</v>
          </cell>
          <cell r="N51">
            <v>0.43019955382212971</v>
          </cell>
          <cell r="O51">
            <v>0.44940614374760285</v>
          </cell>
          <cell r="P51">
            <v>0.51565218657439782</v>
          </cell>
          <cell r="Q51">
            <v>0.6894119761945684</v>
          </cell>
          <cell r="R51">
            <v>1.1043579997413211</v>
          </cell>
          <cell r="S51">
            <v>0.88547346374938729</v>
          </cell>
          <cell r="T51">
            <v>0.92485474568158377</v>
          </cell>
          <cell r="U51">
            <v>1.002395618687224</v>
          </cell>
          <cell r="V51">
            <v>1.0079554637491062</v>
          </cell>
          <cell r="W51">
            <v>1.0136013995571278</v>
          </cell>
          <cell r="X51">
            <v>1.0111068865622457</v>
          </cell>
          <cell r="Y51">
            <v>1.0092851008721777</v>
          </cell>
          <cell r="Z51">
            <v>1.0081001014315076</v>
          </cell>
          <cell r="AA51">
            <v>1.0075181571193146</v>
          </cell>
          <cell r="AB51">
            <v>1.0075076137783043</v>
          </cell>
          <cell r="AC51">
            <v>1.0080387692701933</v>
          </cell>
          <cell r="AD51">
            <v>1.0090837560730965</v>
          </cell>
          <cell r="AE51">
            <v>1.0106164309658896</v>
          </cell>
          <cell r="AF51">
            <v>1.0126122713719843</v>
          </cell>
          <cell r="AG51">
            <v>1.0150482779607228</v>
          </cell>
          <cell r="AH51">
            <v>1.0179028831288861</v>
          </cell>
          <cell r="AI51">
            <v>1.021155865007537</v>
          </cell>
          <cell r="AJ51">
            <v>1.0247882666608652</v>
          </cell>
          <cell r="AK51">
            <v>1.0287823201637987</v>
          </cell>
          <cell r="AL51">
            <v>1.0331213752640389</v>
          </cell>
          <cell r="AM51">
            <v>1.0377898323519494</v>
          </cell>
        </row>
        <row r="68">
          <cell r="I68">
            <v>1987.79</v>
          </cell>
          <cell r="J68">
            <v>2023.6234678262304</v>
          </cell>
          <cell r="K68">
            <v>2096.5280481404889</v>
          </cell>
          <cell r="L68">
            <v>2176.963195918624</v>
          </cell>
          <cell r="M68">
            <v>1987.5540049975721</v>
          </cell>
          <cell r="N68">
            <v>1258.2480000000003</v>
          </cell>
          <cell r="O68">
            <v>1114421.8799999999</v>
          </cell>
          <cell r="P68">
            <v>1216768.8</v>
          </cell>
          <cell r="Q68">
            <v>1380441.76</v>
          </cell>
          <cell r="R68">
            <v>2179622.0463348725</v>
          </cell>
          <cell r="S68">
            <v>1715729.8287881406</v>
          </cell>
          <cell r="T68">
            <v>1749378.351</v>
          </cell>
          <cell r="U68">
            <v>1899087.1890000002</v>
          </cell>
          <cell r="V68">
            <v>1926683.29578</v>
          </cell>
          <cell r="W68">
            <v>1954831.3246955997</v>
          </cell>
          <cell r="X68">
            <v>1982329.3826895116</v>
          </cell>
          <cell r="Y68">
            <v>2010709.8186583018</v>
          </cell>
          <cell r="Z68">
            <v>2039971.1842046182</v>
          </cell>
          <cell r="AA68">
            <v>2070112.9320098425</v>
          </cell>
          <cell r="AB68">
            <v>2101135.3871058198</v>
          </cell>
          <cell r="AC68">
            <v>2133039.7199070398</v>
          </cell>
          <cell r="AD68">
            <v>2165827.9209217024</v>
          </cell>
          <cell r="AE68">
            <v>2199502.7770643095</v>
          </cell>
          <cell r="AF68">
            <v>2234067.8494964228</v>
          </cell>
          <cell r="AG68">
            <v>2269527.4529260271</v>
          </cell>
          <cell r="AH68">
            <v>2305886.636299565</v>
          </cell>
          <cell r="AI68">
            <v>2343151.1648241198</v>
          </cell>
          <cell r="AJ68">
            <v>2381327.5032605291</v>
          </cell>
          <cell r="AK68">
            <v>2420422.8004312734</v>
          </cell>
          <cell r="AL68">
            <v>2460444.8748899857</v>
          </cell>
          <cell r="AM68">
            <v>2501402.2017021966</v>
          </cell>
        </row>
        <row r="70">
          <cell r="I70">
            <v>3349</v>
          </cell>
          <cell r="J70">
            <v>3273.9960103262147</v>
          </cell>
          <cell r="K70">
            <v>2460</v>
          </cell>
          <cell r="L70">
            <v>2626</v>
          </cell>
          <cell r="M70">
            <v>2936</v>
          </cell>
          <cell r="N70">
            <v>3310.8</v>
          </cell>
          <cell r="O70">
            <v>3225</v>
          </cell>
          <cell r="P70">
            <v>3626.0000000000005</v>
          </cell>
          <cell r="Q70">
            <v>4939.416666666667</v>
          </cell>
          <cell r="R70">
            <v>8802</v>
          </cell>
          <cell r="S70">
            <v>8892.1</v>
          </cell>
          <cell r="T70">
            <v>10026</v>
          </cell>
          <cell r="U70">
            <v>11219</v>
          </cell>
          <cell r="V70">
            <v>11435.14</v>
          </cell>
          <cell r="W70">
            <v>11655.602799999997</v>
          </cell>
          <cell r="X70">
            <v>11882.254855999998</v>
          </cell>
          <cell r="Y70">
            <v>12113.539153119997</v>
          </cell>
          <cell r="Z70">
            <v>12349.5411381824</v>
          </cell>
          <cell r="AA70">
            <v>12590.34830446605</v>
          </cell>
          <cell r="AB70">
            <v>12836.050215535572</v>
          </cell>
          <cell r="AC70">
            <v>13086.738530400035</v>
          </cell>
          <cell r="AD70">
            <v>13342.507029984885</v>
          </cell>
          <cell r="AE70">
            <v>13603.451644902885</v>
          </cell>
          <cell r="AF70">
            <v>13869.670484511535</v>
          </cell>
          <cell r="AG70">
            <v>14141.263867246103</v>
          </cell>
          <cell r="AH70">
            <v>14418.334352219119</v>
          </cell>
          <cell r="AI70">
            <v>14700.986772078528</v>
          </cell>
          <cell r="AJ70">
            <v>14989.328267118388</v>
          </cell>
          <cell r="AK70">
            <v>15283.468320637387</v>
          </cell>
          <cell r="AL70">
            <v>15583.518795541771</v>
          </cell>
          <cell r="AM70">
            <v>15889.593972190742</v>
          </cell>
        </row>
        <row r="77">
          <cell r="I77">
            <v>1499764</v>
          </cell>
          <cell r="J77">
            <v>1499764</v>
          </cell>
          <cell r="K77">
            <v>1499764</v>
          </cell>
          <cell r="L77">
            <v>1499764</v>
          </cell>
          <cell r="M77">
            <v>1868428</v>
          </cell>
          <cell r="N77">
            <v>2190000</v>
          </cell>
          <cell r="O77">
            <v>2190000</v>
          </cell>
          <cell r="P77">
            <v>1790643</v>
          </cell>
          <cell r="Q77">
            <v>2011380.68</v>
          </cell>
          <cell r="R77">
            <v>2540400</v>
          </cell>
          <cell r="S77">
            <v>2317224</v>
          </cell>
          <cell r="T77">
            <v>2153288</v>
          </cell>
          <cell r="U77">
            <v>2465858.7958779256</v>
          </cell>
          <cell r="V77">
            <v>2476852.7097588447</v>
          </cell>
          <cell r="W77">
            <v>2488884.8666396155</v>
          </cell>
          <cell r="X77">
            <v>2500739.1278759707</v>
          </cell>
          <cell r="Y77">
            <v>2513934.0140673206</v>
          </cell>
          <cell r="Z77">
            <v>2528454.6535854926</v>
          </cell>
          <cell r="AA77">
            <v>2544287.4690819499</v>
          </cell>
          <cell r="AB77">
            <v>2561420.1372416555</v>
          </cell>
          <cell r="AC77">
            <v>2579841.5506347781</v>
          </cell>
          <cell r="AD77">
            <v>2599541.7815747862</v>
          </cell>
          <cell r="AE77">
            <v>2620512.0478959805</v>
          </cell>
          <cell r="AF77">
            <v>2642744.6805677884</v>
          </cell>
          <cell r="AG77">
            <v>2666233.0930672288</v>
          </cell>
          <cell r="AH77">
            <v>2690971.752434826</v>
          </cell>
          <cell r="AI77">
            <v>2716956.1519429442</v>
          </cell>
          <cell r="AJ77">
            <v>2744182.7853090479</v>
          </cell>
          <cell r="AK77">
            <v>2772649.1223897114</v>
          </cell>
          <cell r="AL77">
            <v>2802353.5862944266</v>
          </cell>
          <cell r="AM77">
            <v>2833295.5318612712</v>
          </cell>
        </row>
        <row r="78">
          <cell r="S78">
            <v>601494</v>
          </cell>
          <cell r="T78">
            <v>583874.69611041597</v>
          </cell>
          <cell r="U78">
            <v>566771.50687792501</v>
          </cell>
          <cell r="V78">
            <v>550169.31397884432</v>
          </cell>
          <cell r="W78">
            <v>534053.44194401568</v>
          </cell>
          <cell r="X78">
            <v>518409.64518645877</v>
          </cell>
          <cell r="Y78">
            <v>503224.09540901857</v>
          </cell>
          <cell r="Z78">
            <v>488483.36938087444</v>
          </cell>
          <cell r="AA78">
            <v>474174.43707210739</v>
          </cell>
          <cell r="AB78">
            <v>460284.65013583557</v>
          </cell>
          <cell r="AC78">
            <v>446801.73072773818</v>
          </cell>
          <cell r="AD78">
            <v>433713.76065308391</v>
          </cell>
          <cell r="AE78">
            <v>421009.17083167093</v>
          </cell>
          <cell r="AF78">
            <v>408676.73107136576</v>
          </cell>
          <cell r="AG78">
            <v>396705.54014120158</v>
          </cell>
          <cell r="AH78">
            <v>385085.0161352607</v>
          </cell>
          <cell r="AI78">
            <v>373804.88711882412</v>
          </cell>
          <cell r="AJ78">
            <v>362855.18204851885</v>
          </cell>
          <cell r="AK78">
            <v>352226.22195843788</v>
          </cell>
          <cell r="AL78">
            <v>341908.61140444101</v>
          </cell>
          <cell r="AM78">
            <v>331893.23015907459</v>
          </cell>
        </row>
        <row r="79">
          <cell r="S79">
            <v>0.18532503763152547</v>
          </cell>
          <cell r="T79">
            <v>0.15955083798846723</v>
          </cell>
          <cell r="U79">
            <v>0.13840793733671597</v>
          </cell>
          <cell r="V79">
            <v>0.13181414385684262</v>
          </cell>
          <cell r="W79">
            <v>0.12553277080745337</v>
          </cell>
          <cell r="X79">
            <v>0.11953121818910768</v>
          </cell>
          <cell r="Y79">
            <v>0.11381447935060576</v>
          </cell>
          <cell r="Z79">
            <v>0.1083692572921348</v>
          </cell>
          <cell r="AA79">
            <v>0.1031828520829783</v>
          </cell>
          <cell r="AB79">
            <v>9.8243136698104166E-2</v>
          </cell>
          <cell r="AC79">
            <v>9.3538533525167625E-2</v>
          </cell>
          <cell r="AD79">
            <v>8.9057991562695532E-2</v>
          </cell>
          <cell r="AE79">
            <v>8.4790964323577203E-2</v>
          </cell>
          <cell r="AF79">
            <v>8.0727388452248722E-2</v>
          </cell>
          <cell r="AG79">
            <v>7.6857663059023071E-2</v>
          </cell>
          <cell r="AH79">
            <v>7.3172629770795194E-2</v>
          </cell>
          <cell r="AI79">
            <v>6.9663553493759092E-2</v>
          </cell>
          <cell r="AJ79">
            <v>6.6322103880737338E-2</v>
          </cell>
          <cell r="AK79">
            <v>6.314033749317785E-2</v>
          </cell>
          <cell r="AL79">
            <v>6.0110680645759536E-2</v>
          </cell>
          <cell r="AM79">
            <v>5.7225912919812556E-2</v>
          </cell>
        </row>
        <row r="80">
          <cell r="S80">
            <v>18.474537748018918</v>
          </cell>
          <cell r="T80">
            <v>17.933371094981752</v>
          </cell>
          <cell r="U80">
            <v>14.985800237223422</v>
          </cell>
          <cell r="V80">
            <v>11.822249674372424</v>
          </cell>
          <cell r="W80">
            <v>11.099614893211934</v>
          </cell>
          <cell r="X80">
            <v>10.425749203032851</v>
          </cell>
          <cell r="Y80">
            <v>9.7969208578327844</v>
          </cell>
          <cell r="Z80">
            <v>9.209728115941795</v>
          </cell>
          <cell r="AA80">
            <v>8.6610653222587661</v>
          </cell>
          <cell r="AB80">
            <v>8.1480930127879621</v>
          </cell>
          <cell r="AC80">
            <v>7.6682114989844132</v>
          </cell>
          <cell r="AD80">
            <v>7.2190374713247536</v>
          </cell>
          <cell r="AE80">
            <v>6.7983832297781053</v>
          </cell>
          <cell r="AF80">
            <v>6.4042382059411818</v>
          </cell>
          <cell r="AG80">
            <v>6.0347524895163733</v>
          </cell>
          <cell r="AH80">
            <v>5.6882221121614576</v>
          </cell>
          <cell r="AI80">
            <v>5.3630758758278558</v>
          </cell>
          <cell r="AJ80">
            <v>5.0578635415931208</v>
          </cell>
          <cell r="AK80">
            <v>4.7712452195481756</v>
          </cell>
          <cell r="AL80">
            <v>4.5019818212318228</v>
          </cell>
          <cell r="AM80">
            <v>4.2489264539980587</v>
          </cell>
        </row>
        <row r="83">
          <cell r="I83">
            <v>614903.24</v>
          </cell>
          <cell r="J83">
            <v>614903.24</v>
          </cell>
          <cell r="K83">
            <v>734884.36</v>
          </cell>
          <cell r="L83">
            <v>839867.84000000008</v>
          </cell>
          <cell r="M83">
            <v>1083688.2400000002</v>
          </cell>
          <cell r="N83">
            <v>1203156.831139734</v>
          </cell>
          <cell r="O83">
            <v>2160419</v>
          </cell>
          <cell r="P83">
            <v>1741804</v>
          </cell>
          <cell r="Q83">
            <v>2006053.3188749996</v>
          </cell>
          <cell r="R83">
            <v>2490353.2693587444</v>
          </cell>
          <cell r="S83">
            <v>1715730</v>
          </cell>
          <cell r="T83">
            <v>1569413.303889584</v>
          </cell>
          <cell r="U83">
            <v>1899087.2890000006</v>
          </cell>
          <cell r="V83">
            <v>1926683.3957800004</v>
          </cell>
          <cell r="W83">
            <v>1954831.4246955998</v>
          </cell>
          <cell r="X83">
            <v>1982329.482689512</v>
          </cell>
          <cell r="Y83">
            <v>2010709.9186583022</v>
          </cell>
          <cell r="Z83">
            <v>2039971.2842046181</v>
          </cell>
          <cell r="AA83">
            <v>2070113.0320098426</v>
          </cell>
          <cell r="AB83">
            <v>2101135.4871058199</v>
          </cell>
          <cell r="AC83">
            <v>2133039.8199070399</v>
          </cell>
          <cell r="AD83">
            <v>2165828.0209217025</v>
          </cell>
          <cell r="AE83">
            <v>2199502.8770643095</v>
          </cell>
          <cell r="AF83">
            <v>2234067.9494964229</v>
          </cell>
          <cell r="AG83">
            <v>2269527.5529260272</v>
          </cell>
          <cell r="AH83">
            <v>2305886.7362995651</v>
          </cell>
          <cell r="AI83">
            <v>2343151.2648241199</v>
          </cell>
          <cell r="AJ83">
            <v>2381327.6032605292</v>
          </cell>
          <cell r="AK83">
            <v>2420422.9004312735</v>
          </cell>
          <cell r="AL83">
            <v>2460444.9748899858</v>
          </cell>
          <cell r="AM83">
            <v>2501402.3017021967</v>
          </cell>
        </row>
        <row r="86">
          <cell r="I86">
            <v>0.69065985843575028</v>
          </cell>
          <cell r="J86">
            <v>0.69613752272772023</v>
          </cell>
          <cell r="K86">
            <v>0.64947554092977478</v>
          </cell>
          <cell r="L86">
            <v>0.61420209511369495</v>
          </cell>
          <cell r="M86">
            <v>0.45476287070683952</v>
          </cell>
          <cell r="N86">
            <v>4.378403054109048E-2</v>
          </cell>
          <cell r="O86">
            <v>0</v>
          </cell>
          <cell r="P86">
            <v>0</v>
          </cell>
          <cell r="Q86">
            <v>0</v>
          </cell>
          <cell r="R86">
            <v>0</v>
          </cell>
          <cell r="S86">
            <v>-9.9789521978976836E-8</v>
          </cell>
          <cell r="T86">
            <v>0.1028737134008445</v>
          </cell>
          <cell r="U86">
            <v>-5.2656876858847568E-8</v>
          </cell>
          <cell r="V86">
            <v>-5.1902666386993701E-8</v>
          </cell>
          <cell r="W86">
            <v>-5.1155308877781636E-8</v>
          </cell>
          <cell r="X86">
            <v>-5.0445703614343529E-8</v>
          </cell>
          <cell r="Y86">
            <v>-4.9733680729246998E-8</v>
          </cell>
          <cell r="Z86">
            <v>-4.9020300263435956E-8</v>
          </cell>
          <cell r="AA86">
            <v>-4.8306543432019566E-8</v>
          </cell>
          <cell r="AB86">
            <v>-4.7593315732896713E-8</v>
          </cell>
          <cell r="AC86">
            <v>-4.6881452497871123E-8</v>
          </cell>
          <cell r="AD86">
            <v>-4.617171978082979E-8</v>
          </cell>
          <cell r="AE86">
            <v>-4.5464821019081114E-8</v>
          </cell>
          <cell r="AF86">
            <v>-4.476139792153333E-8</v>
          </cell>
          <cell r="AG86">
            <v>-4.406203579776502E-8</v>
          </cell>
          <cell r="AH86">
            <v>-4.3367266444604979E-8</v>
          </cell>
          <cell r="AI86">
            <v>-4.2677571032712081E-8</v>
          </cell>
          <cell r="AJ86">
            <v>-4.1993383881333557E-8</v>
          </cell>
          <cell r="AK86">
            <v>-4.1315095788974077E-8</v>
          </cell>
          <cell r="AL86">
            <v>-4.0643056475886397E-8</v>
          </cell>
          <cell r="AM86">
            <v>-3.9977577470651227E-8</v>
          </cell>
        </row>
        <row r="131">
          <cell r="I131">
            <v>181425.5279430899</v>
          </cell>
          <cell r="J131">
            <v>163584.01841752898</v>
          </cell>
          <cell r="K131">
            <v>167521.82182235623</v>
          </cell>
          <cell r="L131">
            <v>207836.13875009993</v>
          </cell>
          <cell r="M131">
            <v>273463.87292638869</v>
          </cell>
          <cell r="N131">
            <v>426092.13243501156</v>
          </cell>
          <cell r="O131">
            <v>438715.72629051621</v>
          </cell>
          <cell r="P131">
            <v>948755.43851324636</v>
          </cell>
          <cell r="Q131">
            <v>730976.15418181813</v>
          </cell>
          <cell r="R131">
            <v>911501.23549232492</v>
          </cell>
          <cell r="S131">
            <v>770469.65944272454</v>
          </cell>
          <cell r="T131">
            <v>1109694.4976679678</v>
          </cell>
          <cell r="U131">
            <v>1411176.8465263117</v>
          </cell>
          <cell r="V131">
            <v>1431464.1422627899</v>
          </cell>
          <cell r="W131">
            <v>1452758.6274232198</v>
          </cell>
          <cell r="X131">
            <v>1533930.2360848917</v>
          </cell>
          <cell r="Y131">
            <v>1620311.4995611163</v>
          </cell>
          <cell r="Z131">
            <v>1711809.7636151905</v>
          </cell>
          <cell r="AA131">
            <v>1808726.7965928784</v>
          </cell>
          <cell r="AB131">
            <v>1911382.2738602422</v>
          </cell>
          <cell r="AC131">
            <v>1981266.4815991451</v>
          </cell>
          <cell r="AD131">
            <v>2053946.6551836873</v>
          </cell>
          <cell r="AE131">
            <v>2129528.9058974837</v>
          </cell>
          <cell r="AF131">
            <v>2208123.6117857918</v>
          </cell>
          <cell r="AG131">
            <v>2289845.5836398094</v>
          </cell>
          <cell r="AH131">
            <v>2374814.2376730088</v>
          </cell>
          <cell r="AI131">
            <v>2463153.7751538781</v>
          </cell>
          <cell r="AJ131">
            <v>2554993.3692701343</v>
          </cell>
          <cell r="AK131">
            <v>2650467.3595105694</v>
          </cell>
          <cell r="AL131">
            <v>2749715.4538622168</v>
          </cell>
          <cell r="AM131">
            <v>2852882.9391325386</v>
          </cell>
        </row>
        <row r="135">
          <cell r="N135">
            <v>35864.036377898716</v>
          </cell>
          <cell r="O135">
            <v>70671.748699479795</v>
          </cell>
          <cell r="P135">
            <v>85249.742981415577</v>
          </cell>
          <cell r="Q135">
            <v>0</v>
          </cell>
          <cell r="R135">
            <v>1151637</v>
          </cell>
          <cell r="S135">
            <v>298698</v>
          </cell>
          <cell r="T135">
            <v>247668</v>
          </cell>
          <cell r="U135">
            <v>277026.18274263496</v>
          </cell>
          <cell r="V135">
            <v>282350.65585165244</v>
          </cell>
          <cell r="W135">
            <v>287794.21108323603</v>
          </cell>
          <cell r="X135">
            <v>293368.61284639919</v>
          </cell>
          <cell r="Y135">
            <v>299077.70276972471</v>
          </cell>
          <cell r="Z135">
            <v>304903.33502274327</v>
          </cell>
          <cell r="AA135">
            <v>310847.66688963294</v>
          </cell>
          <cell r="AB135">
            <v>316912.90692301746</v>
          </cell>
          <cell r="AC135">
            <v>323101.3155576436</v>
          </cell>
          <cell r="AD135">
            <v>329415.20575686108</v>
          </cell>
          <cell r="AE135">
            <v>335856.94369153393</v>
          </cell>
          <cell r="AF135">
            <v>342428.94945105648</v>
          </cell>
          <cell r="AG135">
            <v>349133.69778618909</v>
          </cell>
          <cell r="AH135">
            <v>355973.71888347017</v>
          </cell>
          <cell r="AI135">
            <v>362951.5991709978</v>
          </cell>
          <cell r="AJ135">
            <v>370069.98215541581</v>
          </cell>
          <cell r="AK135">
            <v>377331.5692899712</v>
          </cell>
          <cell r="AL135">
            <v>384739.12087354925</v>
          </cell>
          <cell r="AM135">
            <v>392295.45698062284</v>
          </cell>
        </row>
        <row r="139">
          <cell r="I139">
            <v>181425.5279430899</v>
          </cell>
          <cell r="J139">
            <v>163584.01841752898</v>
          </cell>
          <cell r="K139">
            <v>167521.82182235623</v>
          </cell>
          <cell r="L139">
            <v>207836.13875009993</v>
          </cell>
          <cell r="M139">
            <v>273463.87292638869</v>
          </cell>
          <cell r="N139">
            <v>461956.16881291027</v>
          </cell>
          <cell r="O139">
            <v>509387.474989996</v>
          </cell>
          <cell r="P139">
            <v>1034005.181494662</v>
          </cell>
          <cell r="Q139">
            <v>730976.15418181813</v>
          </cell>
          <cell r="R139">
            <v>2063138.2354923249</v>
          </cell>
          <cell r="S139">
            <v>1069167.6594427247</v>
          </cell>
          <cell r="T139">
            <v>1357362.4976679678</v>
          </cell>
          <cell r="U139">
            <v>1723019.5092217769</v>
          </cell>
          <cell r="V139">
            <v>1753249.2247064235</v>
          </cell>
          <cell r="W139">
            <v>1760629.0897982533</v>
          </cell>
          <cell r="X139">
            <v>1836344.9534767761</v>
          </cell>
          <cell r="Y139">
            <v>1928489.7873631741</v>
          </cell>
          <cell r="Z139">
            <v>2025880.5241188512</v>
          </cell>
          <cell r="AA139">
            <v>2128819.241357862</v>
          </cell>
          <cell r="AB139">
            <v>2237626.4590199455</v>
          </cell>
          <cell r="AC139">
            <v>2313885.3661512937</v>
          </cell>
          <cell r="AD139">
            <v>2393069.4465080285</v>
          </cell>
          <cell r="AE139">
            <v>2475287.2520609321</v>
          </cell>
          <cell r="AF139">
            <v>2560651.6569512864</v>
          </cell>
          <cell r="AG139">
            <v>2649280.0242478107</v>
          </cell>
          <cell r="AH139">
            <v>2741294.3794278125</v>
          </cell>
          <cell r="AI139">
            <v>2836821.5908467211</v>
          </cell>
          <cell r="AJ139">
            <v>2935993.5574709172</v>
          </cell>
          <cell r="AK139">
            <v>3038947.4041599003</v>
          </cell>
          <cell r="AL139">
            <v>3145825.6847953983</v>
          </cell>
          <cell r="AM139">
            <v>3256776.593567071</v>
          </cell>
        </row>
        <row r="140">
          <cell r="I140">
            <v>147129.68967703547</v>
          </cell>
          <cell r="J140">
            <v>132503.05491819847</v>
          </cell>
          <cell r="K140">
            <v>135854.2755162128</v>
          </cell>
          <cell r="L140">
            <v>177032.61114688523</v>
          </cell>
          <cell r="M140">
            <v>244097.69952920149</v>
          </cell>
          <cell r="N140">
            <v>438858.36037226475</v>
          </cell>
          <cell r="O140">
            <v>458448.73949579836</v>
          </cell>
          <cell r="P140">
            <v>413908.89679715305</v>
          </cell>
          <cell r="Q140">
            <v>677588.39413371892</v>
          </cell>
          <cell r="R140">
            <v>856811.16136278538</v>
          </cell>
          <cell r="S140">
            <v>855996.85106453742</v>
          </cell>
          <cell r="T140">
            <v>1233932.7718750255</v>
          </cell>
          <cell r="U140">
            <v>1561646.9999510411</v>
          </cell>
          <cell r="V140">
            <v>1648314.6496973569</v>
          </cell>
          <cell r="W140">
            <v>1675196.958826923</v>
          </cell>
          <cell r="X140">
            <v>1730535.4433473232</v>
          </cell>
          <cell r="Y140">
            <v>1813611.8168180613</v>
          </cell>
          <cell r="Z140">
            <v>1901312.2535179963</v>
          </cell>
          <cell r="AA140">
            <v>1993896.1598273963</v>
          </cell>
          <cell r="AB140">
            <v>2091638.6976555057</v>
          </cell>
          <cell r="AC140">
            <v>2159192.0233005895</v>
          </cell>
          <cell r="AD140">
            <v>2234245.9298443994</v>
          </cell>
          <cell r="AE140">
            <v>2312145.7553730635</v>
          </cell>
          <cell r="AF140">
            <v>2392998.709368228</v>
          </cell>
          <cell r="AG140">
            <v>2476916.2312951093</v>
          </cell>
          <cell r="AH140">
            <v>2564014.1551806168</v>
          </cell>
          <cell r="AI140">
            <v>2654412.8808360496</v>
          </cell>
          <cell r="AJ140">
            <v>2748237.5519813546</v>
          </cell>
          <cell r="AK140">
            <v>2845618.2415388497</v>
          </cell>
          <cell r="AL140">
            <v>2946690.1443755873</v>
          </cell>
          <cell r="AM140">
            <v>3051593.7777852705</v>
          </cell>
        </row>
        <row r="159">
          <cell r="S159">
            <v>271324</v>
          </cell>
          <cell r="T159">
            <v>30028.472958349535</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120</v>
          </cell>
          <cell r="L168">
            <v>120</v>
          </cell>
          <cell r="M168">
            <v>120</v>
          </cell>
          <cell r="N168">
            <v>57</v>
          </cell>
          <cell r="O168">
            <v>89.2</v>
          </cell>
          <cell r="P168">
            <v>89.2</v>
          </cell>
          <cell r="Q168">
            <v>89.2</v>
          </cell>
          <cell r="R168">
            <v>89.2</v>
          </cell>
          <cell r="S168">
            <v>89.2</v>
          </cell>
          <cell r="T168">
            <v>89.2</v>
          </cell>
          <cell r="U168">
            <v>103.61799999999999</v>
          </cell>
          <cell r="V168">
            <v>127.49799999999999</v>
          </cell>
          <cell r="W168">
            <v>131.82079999999999</v>
          </cell>
          <cell r="X168">
            <v>136.23005599999993</v>
          </cell>
          <cell r="Y168">
            <v>140.72749711999992</v>
          </cell>
          <cell r="Z168">
            <v>145.31488706239998</v>
          </cell>
          <cell r="AA168">
            <v>149.99402480364799</v>
          </cell>
          <cell r="AB168">
            <v>154.76674529972098</v>
          </cell>
          <cell r="AC168">
            <v>159.63492020571545</v>
          </cell>
          <cell r="AD168">
            <v>164.6004586098297</v>
          </cell>
          <cell r="AE168">
            <v>169.6653077820263</v>
          </cell>
          <cell r="AF168">
            <v>174.83145393766679</v>
          </cell>
          <cell r="AG168">
            <v>180.10092301642018</v>
          </cell>
          <cell r="AH168">
            <v>185.47578147674858</v>
          </cell>
          <cell r="AI168">
            <v>190.95813710628352</v>
          </cell>
          <cell r="AJ168">
            <v>196.5501398484092</v>
          </cell>
          <cell r="AK168">
            <v>202.25398264537739</v>
          </cell>
          <cell r="AL168">
            <v>208.07190229828495</v>
          </cell>
          <cell r="AM168">
            <v>214.00618034425065</v>
          </cell>
        </row>
        <row r="195">
          <cell r="S195">
            <v>0</v>
          </cell>
          <cell r="T195">
            <v>663852.63494814152</v>
          </cell>
          <cell r="U195">
            <v>0</v>
          </cell>
          <cell r="V195">
            <v>121653.50931192169</v>
          </cell>
          <cell r="W195">
            <v>124086.57949816025</v>
          </cell>
          <cell r="X195">
            <v>129417.93961901867</v>
          </cell>
          <cell r="Y195">
            <v>132599.05654493516</v>
          </cell>
          <cell r="Z195">
            <v>135806.23558139004</v>
          </cell>
          <cell r="AA195">
            <v>139041.79675877243</v>
          </cell>
          <cell r="AB195">
            <v>142308.01577645054</v>
          </cell>
          <cell r="AC195">
            <v>145607.12764479307</v>
          </cell>
          <cell r="AD195">
            <v>148941.33017354176</v>
          </cell>
          <cell r="AE195">
            <v>152312.78731475613</v>
          </cell>
          <cell r="AF195">
            <v>155723.63236820715</v>
          </cell>
          <cell r="AG195">
            <v>159175.97105661622</v>
          </cell>
          <cell r="AH195">
            <v>162671.88447799545</v>
          </cell>
          <cell r="AI195">
            <v>166213.43194165133</v>
          </cell>
          <cell r="AJ195">
            <v>169802.65369447379</v>
          </cell>
          <cell r="AK195">
            <v>173441.57354353814</v>
          </cell>
          <cell r="AL195">
            <v>177132.20138088026</v>
          </cell>
          <cell r="AM195">
            <v>180876.53561600012</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244372</v>
          </cell>
          <cell r="T210">
            <v>693881.10790649103</v>
          </cell>
          <cell r="U210">
            <v>0</v>
          </cell>
          <cell r="V210">
            <v>121653.50931192169</v>
          </cell>
          <cell r="W210">
            <v>124086.57949816025</v>
          </cell>
          <cell r="X210">
            <v>129417.93961901867</v>
          </cell>
          <cell r="Y210">
            <v>132599.05654493516</v>
          </cell>
          <cell r="Z210">
            <v>135806.23558139004</v>
          </cell>
          <cell r="AA210">
            <v>139041.79675877243</v>
          </cell>
          <cell r="AB210">
            <v>142308.01577645054</v>
          </cell>
          <cell r="AC210">
            <v>145607.12764479307</v>
          </cell>
          <cell r="AD210">
            <v>148941.33017354176</v>
          </cell>
          <cell r="AE210">
            <v>152312.78731475613</v>
          </cell>
          <cell r="AF210">
            <v>155723.63236820715</v>
          </cell>
          <cell r="AG210">
            <v>159175.97105661622</v>
          </cell>
          <cell r="AH210">
            <v>162671.88447799545</v>
          </cell>
          <cell r="AI210">
            <v>166213.43194165133</v>
          </cell>
          <cell r="AJ210">
            <v>169802.65369447379</v>
          </cell>
          <cell r="AK210">
            <v>173441.57354353814</v>
          </cell>
          <cell r="AL210">
            <v>177132.20138088026</v>
          </cell>
          <cell r="AM210">
            <v>180876.53561600012</v>
          </cell>
        </row>
        <row r="212">
          <cell r="S212">
            <v>26952</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0</v>
          </cell>
          <cell r="T214">
            <v>0</v>
          </cell>
          <cell r="U214">
            <v>0</v>
          </cell>
          <cell r="V214">
            <v>0</v>
          </cell>
          <cell r="W214">
            <v>0</v>
          </cell>
          <cell r="X214">
            <v>0</v>
          </cell>
          <cell r="Y214">
            <v>0</v>
          </cell>
          <cell r="Z214">
            <v>721512</v>
          </cell>
          <cell r="AA214">
            <v>0</v>
          </cell>
          <cell r="AB214">
            <v>0</v>
          </cell>
          <cell r="AC214">
            <v>0</v>
          </cell>
          <cell r="AD214">
            <v>0</v>
          </cell>
          <cell r="AE214">
            <v>721512</v>
          </cell>
          <cell r="AF214">
            <v>0</v>
          </cell>
          <cell r="AG214">
            <v>0</v>
          </cell>
          <cell r="AH214">
            <v>0</v>
          </cell>
          <cell r="AI214">
            <v>0</v>
          </cell>
          <cell r="AJ214">
            <v>721512</v>
          </cell>
          <cell r="AK214">
            <v>0</v>
          </cell>
          <cell r="AL214">
            <v>0</v>
          </cell>
          <cell r="AM214">
            <v>0</v>
          </cell>
        </row>
        <row r="216">
          <cell r="S216">
            <v>271324</v>
          </cell>
          <cell r="T216">
            <v>693881.10790649103</v>
          </cell>
          <cell r="U216">
            <v>0</v>
          </cell>
          <cell r="V216">
            <v>121653.50931192169</v>
          </cell>
          <cell r="W216">
            <v>124086.57949816025</v>
          </cell>
          <cell r="X216">
            <v>129417.93961901867</v>
          </cell>
          <cell r="Y216">
            <v>132599.05654493516</v>
          </cell>
          <cell r="Z216">
            <v>857318.23558139009</v>
          </cell>
          <cell r="AA216">
            <v>139041.79675877243</v>
          </cell>
          <cell r="AB216">
            <v>142308.01577645054</v>
          </cell>
          <cell r="AC216">
            <v>145607.12764479307</v>
          </cell>
          <cell r="AD216">
            <v>148941.33017354176</v>
          </cell>
          <cell r="AE216">
            <v>873824.78731475607</v>
          </cell>
          <cell r="AF216">
            <v>155723.63236820715</v>
          </cell>
          <cell r="AG216">
            <v>159175.97105661622</v>
          </cell>
          <cell r="AH216">
            <v>162671.88447799545</v>
          </cell>
          <cell r="AI216">
            <v>166213.43194165133</v>
          </cell>
          <cell r="AJ216">
            <v>891314.65369447379</v>
          </cell>
          <cell r="AK216">
            <v>173441.57354353814</v>
          </cell>
          <cell r="AL216">
            <v>177132.20138088026</v>
          </cell>
          <cell r="AM216">
            <v>180876.53561600012</v>
          </cell>
        </row>
        <row r="223">
          <cell r="J223">
            <v>78</v>
          </cell>
          <cell r="K223">
            <v>78</v>
          </cell>
          <cell r="L223">
            <v>77</v>
          </cell>
          <cell r="M223">
            <v>80</v>
          </cell>
          <cell r="N223">
            <v>84</v>
          </cell>
          <cell r="O223">
            <v>96</v>
          </cell>
          <cell r="P223">
            <v>86</v>
          </cell>
          <cell r="Q223">
            <v>79</v>
          </cell>
          <cell r="R223">
            <v>79</v>
          </cell>
          <cell r="S223">
            <v>82</v>
          </cell>
          <cell r="T223">
            <v>82.714500000000001</v>
          </cell>
          <cell r="U223">
            <v>84.142499999999998</v>
          </cell>
          <cell r="V223">
            <v>77.187194999999988</v>
          </cell>
          <cell r="W223">
            <v>69.933616799999996</v>
          </cell>
          <cell r="X223">
            <v>68.917078164799989</v>
          </cell>
          <cell r="Y223">
            <v>67.835819257471968</v>
          </cell>
          <cell r="Z223">
            <v>66.687522146184961</v>
          </cell>
          <cell r="AA223">
            <v>65.469811183223456</v>
          </cell>
          <cell r="AB223">
            <v>64.180251077677852</v>
          </cell>
          <cell r="AC223">
            <v>65.433692652000175</v>
          </cell>
          <cell r="AD223">
            <v>66.712535149924435</v>
          </cell>
          <cell r="AE223">
            <v>68.017258224514435</v>
          </cell>
          <cell r="AF223">
            <v>69.348352422557667</v>
          </cell>
          <cell r="AG223">
            <v>70.706319336230521</v>
          </cell>
          <cell r="AH223">
            <v>72.091671761095597</v>
          </cell>
          <cell r="AI223">
            <v>73.50493386039264</v>
          </cell>
          <cell r="AJ223">
            <v>74.946641335591934</v>
          </cell>
          <cell r="AK223">
            <v>76.417341603186927</v>
          </cell>
          <cell r="AL223">
            <v>77.917593977708862</v>
          </cell>
          <cell r="AM223">
            <v>79.447969860953719</v>
          </cell>
        </row>
        <row r="225">
          <cell r="I225">
            <v>215653.19542064556</v>
          </cell>
          <cell r="J225">
            <v>158179.16700677201</v>
          </cell>
          <cell r="K225">
            <v>141218.94514265141</v>
          </cell>
          <cell r="L225">
            <v>149607.24943413728</v>
          </cell>
          <cell r="M225">
            <v>167189.61541058286</v>
          </cell>
          <cell r="N225">
            <v>286814.73549156392</v>
          </cell>
          <cell r="O225">
            <v>443742</v>
          </cell>
          <cell r="P225">
            <v>545051</v>
          </cell>
          <cell r="Q225">
            <v>331759.53116758593</v>
          </cell>
          <cell r="R225">
            <v>702644.88955447392</v>
          </cell>
          <cell r="S225">
            <v>357281</v>
          </cell>
          <cell r="T225">
            <v>500178</v>
          </cell>
          <cell r="U225">
            <v>543300.53202037967</v>
          </cell>
          <cell r="V225">
            <v>536724.47999855503</v>
          </cell>
          <cell r="W225">
            <v>519001.01382137835</v>
          </cell>
          <cell r="X225">
            <v>542899.08902682574</v>
          </cell>
          <cell r="Y225">
            <v>563873.98129112343</v>
          </cell>
          <cell r="Z225">
            <v>581245.23315060919</v>
          </cell>
          <cell r="AA225">
            <v>594407.28210671141</v>
          </cell>
          <cell r="AB225">
            <v>602847.93909946387</v>
          </cell>
          <cell r="AC225">
            <v>642556.12170149735</v>
          </cell>
          <cell r="AD225">
            <v>684889.2464796803</v>
          </cell>
          <cell r="AE225">
            <v>730020.89557035221</v>
          </cell>
          <cell r="AF225">
            <v>778136.13624909683</v>
          </cell>
          <cell r="AG225">
            <v>829432.28119276394</v>
          </cell>
          <cell r="AH225">
            <v>884119.69908661791</v>
          </cell>
          <cell r="AI225">
            <v>942422.67891158303</v>
          </cell>
          <cell r="AJ225">
            <v>1004580.351467541</v>
          </cell>
          <cell r="AK225">
            <v>1070847.6719242558</v>
          </cell>
          <cell r="AL225">
            <v>1141496.4674427449</v>
          </cell>
          <cell r="AM225">
            <v>1216816.554177793</v>
          </cell>
        </row>
        <row r="231">
          <cell r="I231">
            <v>15079.261603458879</v>
          </cell>
          <cell r="J231">
            <v>11060.466944901005</v>
          </cell>
          <cell r="K231">
            <v>5789.047122843579</v>
          </cell>
          <cell r="L231">
            <v>9376.7331713919648</v>
          </cell>
          <cell r="M231">
            <v>6040.8575174918351</v>
          </cell>
          <cell r="N231">
            <v>9208.9569369445107</v>
          </cell>
          <cell r="O231">
            <v>28137.134853941578</v>
          </cell>
          <cell r="P231">
            <v>8150.4942665085018</v>
          </cell>
          <cell r="Q231">
            <v>50837.140554426718</v>
          </cell>
          <cell r="R231">
            <v>47482.785050356848</v>
          </cell>
          <cell r="S231">
            <v>29873.58097837352</v>
          </cell>
          <cell r="T231">
            <v>20291</v>
          </cell>
          <cell r="U231">
            <v>23393.582413973025</v>
          </cell>
          <cell r="V231">
            <v>24085.328625516941</v>
          </cell>
          <cell r="W231">
            <v>24879.996601802588</v>
          </cell>
          <cell r="X231">
            <v>25658.457375035148</v>
          </cell>
          <cell r="Y231">
            <v>26433.528788180382</v>
          </cell>
          <cell r="Z231">
            <v>27203.010581181141</v>
          </cell>
          <cell r="AA231">
            <v>27964.616279712518</v>
          </cell>
          <cell r="AB231">
            <v>28715.982286717001</v>
          </cell>
          <cell r="AC231">
            <v>29500.954122016818</v>
          </cell>
          <cell r="AD231">
            <v>30320.75441764505</v>
          </cell>
          <cell r="AE231">
            <v>31176.656160029957</v>
          </cell>
          <cell r="AF231">
            <v>32069.984618762668</v>
          </cell>
          <cell r="AG231">
            <v>33002.119354056507</v>
          </cell>
          <cell r="AH231">
            <v>33974.49630597981</v>
          </cell>
          <cell r="AI231">
            <v>34988.609968669276</v>
          </cell>
          <cell r="AJ231">
            <v>36046.015652861264</v>
          </cell>
          <cell r="AK231">
            <v>37148.331840213767</v>
          </cell>
          <cell r="AL231">
            <v>38297.242633032743</v>
          </cell>
          <cell r="AM231">
            <v>39494.500303162669</v>
          </cell>
        </row>
        <row r="237">
          <cell r="I237">
            <v>16264.531074473114</v>
          </cell>
          <cell r="J237">
            <v>11929.848626159599</v>
          </cell>
          <cell r="K237">
            <v>16141.722634498155</v>
          </cell>
          <cell r="L237">
            <v>15810.097185844748</v>
          </cell>
          <cell r="M237">
            <v>11237.771705334077</v>
          </cell>
          <cell r="N237">
            <v>32301.683502125667</v>
          </cell>
          <cell r="O237">
            <v>40209.443777511005</v>
          </cell>
          <cell r="P237">
            <v>39182.839066824832</v>
          </cell>
          <cell r="Q237">
            <v>27309.376676039286</v>
          </cell>
          <cell r="R237">
            <v>25507.439018512774</v>
          </cell>
          <cell r="S237">
            <v>16047.890709492809</v>
          </cell>
          <cell r="T237">
            <v>68480</v>
          </cell>
          <cell r="U237">
            <v>78949.235997053605</v>
          </cell>
          <cell r="V237">
            <v>81283.758086865215</v>
          </cell>
          <cell r="W237">
            <v>83965.62307397394</v>
          </cell>
          <cell r="X237">
            <v>86592.791594502749</v>
          </cell>
          <cell r="Y237">
            <v>89208.521619435705</v>
          </cell>
          <cell r="Z237">
            <v>91805.387657138723</v>
          </cell>
          <cell r="AA237">
            <v>94375.673257951174</v>
          </cell>
          <cell r="AB237">
            <v>96911.401696521963</v>
          </cell>
          <cell r="AC237">
            <v>99560.543909093438</v>
          </cell>
          <cell r="AD237">
            <v>102327.22606425361</v>
          </cell>
          <cell r="AE237">
            <v>105215.74426783898</v>
          </cell>
          <cell r="AF237">
            <v>108230.5710721871</v>
          </cell>
          <cell r="AG237">
            <v>111376.36225095962</v>
          </cell>
          <cell r="AH237">
            <v>114657.96384993641</v>
          </cell>
          <cell r="AI237">
            <v>118080.41952460403</v>
          </cell>
          <cell r="AJ237">
            <v>121648.97817580213</v>
          </cell>
          <cell r="AK237">
            <v>125369.10189514681</v>
          </cell>
          <cell r="AL237">
            <v>129246.47423242714</v>
          </cell>
          <cell r="AM237">
            <v>133287.00879766379</v>
          </cell>
        </row>
        <row r="250">
          <cell r="I250">
            <v>0</v>
          </cell>
          <cell r="J250">
            <v>0</v>
          </cell>
          <cell r="K250">
            <v>120777.93574411228</v>
          </cell>
          <cell r="L250">
            <v>102280.24086851256</v>
          </cell>
          <cell r="M250">
            <v>0</v>
          </cell>
          <cell r="N250">
            <v>13773.033849515687</v>
          </cell>
          <cell r="O250">
            <v>16140.296118447381</v>
          </cell>
          <cell r="P250">
            <v>22232.502965599051</v>
          </cell>
          <cell r="Q250">
            <v>62527.952253950003</v>
          </cell>
          <cell r="R250">
            <v>58402.209174897311</v>
          </cell>
          <cell r="S250">
            <v>36743.487629293806</v>
          </cell>
          <cell r="T250">
            <v>77110.612350230411</v>
          </cell>
          <cell r="U250">
            <v>46138.559103919259</v>
          </cell>
          <cell r="V250">
            <v>52699.692242538447</v>
          </cell>
          <cell r="W250">
            <v>59377.606265102113</v>
          </cell>
          <cell r="X250">
            <v>61001.433125026037</v>
          </cell>
          <cell r="Y250">
            <v>62687.265154669163</v>
          </cell>
          <cell r="Z250">
            <v>68556.568690062297</v>
          </cell>
          <cell r="AA250">
            <v>70714.964971889742</v>
          </cell>
          <cell r="AB250">
            <v>72972.497935039719</v>
          </cell>
          <cell r="AC250">
            <v>75334.896941155283</v>
          </cell>
          <cell r="AD250">
            <v>77808.297499084219</v>
          </cell>
          <cell r="AE250">
            <v>86521.504615098966</v>
          </cell>
          <cell r="AF250">
            <v>89742.23929243446</v>
          </cell>
          <cell r="AG250">
            <v>93136.820770580409</v>
          </cell>
          <cell r="AH250">
            <v>96716.784129161533</v>
          </cell>
          <cell r="AI250">
            <v>100494.53640682891</v>
          </cell>
          <cell r="AJ250">
            <v>104483.42566728134</v>
          </cell>
          <cell r="AK250">
            <v>108697.81567803156</v>
          </cell>
          <cell r="AL250">
            <v>113153.16666173923</v>
          </cell>
          <cell r="AM250">
            <v>68436.479151840613</v>
          </cell>
        </row>
        <row r="255">
          <cell r="I255">
            <v>48464.351703693166</v>
          </cell>
          <cell r="J255">
            <v>35548.050967018076</v>
          </cell>
          <cell r="K255">
            <v>26790.188875057149</v>
          </cell>
          <cell r="L255">
            <v>31998.627549010249</v>
          </cell>
          <cell r="M255">
            <v>38821.393163881352</v>
          </cell>
          <cell r="N255">
            <v>51707.533320726478</v>
          </cell>
          <cell r="O255">
            <v>167127.12525010004</v>
          </cell>
          <cell r="P255">
            <v>261130.16370106756</v>
          </cell>
          <cell r="Q255">
            <v>609523.36904649762</v>
          </cell>
          <cell r="R255">
            <v>569305.56675623299</v>
          </cell>
          <cell r="S255">
            <v>358174.41571583052</v>
          </cell>
          <cell r="T255">
            <v>1017737</v>
          </cell>
          <cell r="U255">
            <v>446879.85295694374</v>
          </cell>
          <cell r="V255">
            <v>478441.33327079483</v>
          </cell>
          <cell r="W255">
            <v>507653.24785707449</v>
          </cell>
          <cell r="X255">
            <v>535809.59311820997</v>
          </cell>
          <cell r="Y255">
            <v>562189.26230868383</v>
          </cell>
          <cell r="Z255">
            <v>586169.63161301101</v>
          </cell>
          <cell r="AA255">
            <v>607166.218557021</v>
          </cell>
          <cell r="AB255">
            <v>624645.69500108773</v>
          </cell>
          <cell r="AC255">
            <v>649390.8850370174</v>
          </cell>
          <cell r="AD255">
            <v>675125.6721858019</v>
          </cell>
          <cell r="AE255">
            <v>701889.45688029518</v>
          </cell>
          <cell r="AF255">
            <v>729723.21728555916</v>
          </cell>
          <cell r="AG255">
            <v>758669.57230062468</v>
          </cell>
          <cell r="AH255">
            <v>788772.84708474262</v>
          </cell>
          <cell r="AI255">
            <v>820079.14120910014</v>
          </cell>
          <cell r="AJ255">
            <v>852636.39953903051</v>
          </cell>
          <cell r="AK255">
            <v>886494.48595595791</v>
          </cell>
          <cell r="AL255">
            <v>921705.26003268431</v>
          </cell>
          <cell r="AM255">
            <v>958322.65678019461</v>
          </cell>
        </row>
        <row r="258">
          <cell r="Q258">
            <v>0</v>
          </cell>
          <cell r="R258">
            <v>46000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R260">
            <v>4557.5061774616252</v>
          </cell>
          <cell r="S260">
            <v>0</v>
          </cell>
          <cell r="U260">
            <v>28223.536930526236</v>
          </cell>
          <cell r="V260">
            <v>28629.282845255799</v>
          </cell>
          <cell r="W260">
            <v>29055.172548464398</v>
          </cell>
          <cell r="X260">
            <v>30678.604721697833</v>
          </cell>
          <cell r="Y260">
            <v>32406.229991222328</v>
          </cell>
          <cell r="Z260">
            <v>34236.195272303812</v>
          </cell>
          <cell r="AA260">
            <v>36174.535931857572</v>
          </cell>
          <cell r="AB260">
            <v>38227.645477204846</v>
          </cell>
          <cell r="AC260">
            <v>39625.329631982902</v>
          </cell>
          <cell r="AD260">
            <v>41078.933103673749</v>
          </cell>
          <cell r="AE260">
            <v>42590.578117949677</v>
          </cell>
          <cell r="AF260">
            <v>44162.472235715839</v>
          </cell>
          <cell r="AG260">
            <v>45796.911672796188</v>
          </cell>
          <cell r="AH260">
            <v>47496.284753460175</v>
          </cell>
          <cell r="AI260">
            <v>49263.075503077562</v>
          </cell>
          <cell r="AJ260">
            <v>51099.867385402686</v>
          </cell>
          <cell r="AK260">
            <v>53009.347190211389</v>
          </cell>
          <cell r="AL260">
            <v>54994.309077244339</v>
          </cell>
          <cell r="AM260">
            <v>57057.658782650775</v>
          </cell>
        </row>
        <row r="263">
          <cell r="I263">
            <v>295461.3398022707</v>
          </cell>
          <cell r="J263">
            <v>216717.53354485071</v>
          </cell>
          <cell r="K263">
            <v>310717.8395191626</v>
          </cell>
          <cell r="L263">
            <v>309072.94820889685</v>
          </cell>
          <cell r="M263">
            <v>223289.63779729011</v>
          </cell>
          <cell r="N263">
            <v>393805.94310087623</v>
          </cell>
          <cell r="O263">
            <v>695356</v>
          </cell>
          <cell r="P263">
            <v>875747</v>
          </cell>
          <cell r="Q263">
            <v>1081957.3696984996</v>
          </cell>
          <cell r="R263">
            <v>1407900.8232871583</v>
          </cell>
          <cell r="S263">
            <v>798120.37503299071</v>
          </cell>
          <cell r="T263">
            <v>1683796.6123502306</v>
          </cell>
          <cell r="U263">
            <v>1166885.2994227954</v>
          </cell>
          <cell r="V263">
            <v>1201863.8750695263</v>
          </cell>
          <cell r="W263">
            <v>1223932.6601677961</v>
          </cell>
          <cell r="X263">
            <v>1282639.9689612973</v>
          </cell>
          <cell r="Y263">
            <v>1336798.7891533147</v>
          </cell>
          <cell r="Z263">
            <v>1389216.0269643061</v>
          </cell>
          <cell r="AA263">
            <v>1430803.2911051435</v>
          </cell>
          <cell r="AB263">
            <v>1464321.1614960351</v>
          </cell>
          <cell r="AC263">
            <v>1535968.7313427632</v>
          </cell>
          <cell r="AD263">
            <v>1611550.1297501388</v>
          </cell>
          <cell r="AE263">
            <v>1697414.8356115648</v>
          </cell>
          <cell r="AF263">
            <v>1782064.6207537563</v>
          </cell>
          <cell r="AG263">
            <v>1871414.0675417813</v>
          </cell>
          <cell r="AH263">
            <v>1965738.0752098986</v>
          </cell>
          <cell r="AI263">
            <v>2065328.461523863</v>
          </cell>
          <cell r="AJ263">
            <v>2170495.0378879188</v>
          </cell>
          <cell r="AK263">
            <v>2281566.7544838176</v>
          </cell>
          <cell r="AL263">
            <v>2398892.9200798729</v>
          </cell>
          <cell r="AM263">
            <v>2473414.8579933052</v>
          </cell>
        </row>
        <row r="271">
          <cell r="I271">
            <v>0</v>
          </cell>
          <cell r="J271">
            <v>0</v>
          </cell>
          <cell r="K271">
            <v>0</v>
          </cell>
          <cell r="L271">
            <v>0</v>
          </cell>
          <cell r="M271">
            <v>0</v>
          </cell>
          <cell r="N271">
            <v>1397865.611142</v>
          </cell>
          <cell r="O271">
            <v>2678400</v>
          </cell>
          <cell r="P271">
            <v>6415962</v>
          </cell>
          <cell r="Q271">
            <v>12698871.85</v>
          </cell>
          <cell r="R271">
            <v>12184838</v>
          </cell>
          <cell r="S271">
            <v>10202925</v>
          </cell>
          <cell r="T271">
            <v>12949283.525657056</v>
          </cell>
          <cell r="U271">
            <v>12949283.525657056</v>
          </cell>
          <cell r="V271">
            <v>13070937.034968978</v>
          </cell>
          <cell r="W271">
            <v>13195023.614467138</v>
          </cell>
          <cell r="X271">
            <v>13324441.554086156</v>
          </cell>
          <cell r="Y271">
            <v>13457040.610631092</v>
          </cell>
          <cell r="Z271">
            <v>14314358.84621248</v>
          </cell>
          <cell r="AA271">
            <v>14453400.642971255</v>
          </cell>
          <cell r="AB271">
            <v>14595708.658747703</v>
          </cell>
          <cell r="AC271">
            <v>14741315.786392495</v>
          </cell>
          <cell r="AD271">
            <v>14890257.116566036</v>
          </cell>
          <cell r="AE271">
            <v>15764081.903880794</v>
          </cell>
          <cell r="AF271">
            <v>15919805.536249001</v>
          </cell>
          <cell r="AG271">
            <v>16078981.507305615</v>
          </cell>
          <cell r="AH271">
            <v>16241653.39178361</v>
          </cell>
          <cell r="AI271">
            <v>16407866.823725261</v>
          </cell>
          <cell r="AJ271">
            <v>17299181.477419734</v>
          </cell>
          <cell r="AK271">
            <v>17472623.050963271</v>
          </cell>
          <cell r="AL271">
            <v>17649755.252344154</v>
          </cell>
          <cell r="AM271">
            <v>17830631.787960153</v>
          </cell>
        </row>
        <row r="274">
          <cell r="N274">
            <v>25395.830202600002</v>
          </cell>
          <cell r="O274">
            <v>24506</v>
          </cell>
          <cell r="P274">
            <v>306526</v>
          </cell>
          <cell r="Q274">
            <v>223288.31</v>
          </cell>
          <cell r="R274">
            <v>144344.814676151</v>
          </cell>
          <cell r="S274">
            <v>176735</v>
          </cell>
          <cell r="T274">
            <v>327202.13323353295</v>
          </cell>
          <cell r="U274">
            <v>214753.88</v>
          </cell>
          <cell r="V274">
            <v>217186.95018623845</v>
          </cell>
          <cell r="W274">
            <v>219668.68177620164</v>
          </cell>
          <cell r="X274">
            <v>222257.04056858202</v>
          </cell>
          <cell r="Y274">
            <v>224909.02169948071</v>
          </cell>
          <cell r="Z274">
            <v>227625.14641110852</v>
          </cell>
          <cell r="AA274">
            <v>230405.98234628397</v>
          </cell>
          <cell r="AB274">
            <v>233252.14266181298</v>
          </cell>
          <cell r="AC274">
            <v>236164.28521470883</v>
          </cell>
          <cell r="AD274">
            <v>239143.11181817966</v>
          </cell>
          <cell r="AE274">
            <v>242189.36756447479</v>
          </cell>
          <cell r="AF274">
            <v>245303.84021183892</v>
          </cell>
          <cell r="AG274">
            <v>248487.35963297123</v>
          </cell>
          <cell r="AH274">
            <v>251740.79732253114</v>
          </cell>
          <cell r="AI274">
            <v>255065.06596136416</v>
          </cell>
          <cell r="AJ274">
            <v>258461.11903525365</v>
          </cell>
          <cell r="AK274">
            <v>261929.95050612441</v>
          </cell>
          <cell r="AL274">
            <v>265472.594533742</v>
          </cell>
          <cell r="AM274">
            <v>269090.125246062</v>
          </cell>
        </row>
        <row r="275">
          <cell r="N275">
            <v>6350.2737011999998</v>
          </cell>
          <cell r="O275">
            <v>24009</v>
          </cell>
          <cell r="P275">
            <v>27249</v>
          </cell>
          <cell r="Q275">
            <v>16292.6</v>
          </cell>
          <cell r="R275">
            <v>17457.132160239598</v>
          </cell>
          <cell r="S275">
            <v>33262</v>
          </cell>
          <cell r="T275">
            <v>50203.480538922158</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row>
        <row r="276">
          <cell r="N276">
            <v>12914.272799999999</v>
          </cell>
          <cell r="O276">
            <v>6771</v>
          </cell>
          <cell r="P276">
            <v>11255</v>
          </cell>
          <cell r="Q276">
            <v>40585.53</v>
          </cell>
          <cell r="R276">
            <v>200143.42942718099</v>
          </cell>
          <cell r="S276">
            <v>23732</v>
          </cell>
          <cell r="T276">
            <v>3192.8892215568862</v>
          </cell>
          <cell r="U276">
            <v>144302.39999999999</v>
          </cell>
          <cell r="V276">
            <v>144302.39999999999</v>
          </cell>
          <cell r="W276">
            <v>144302.39999999999</v>
          </cell>
          <cell r="X276">
            <v>144302.39999999999</v>
          </cell>
          <cell r="Y276">
            <v>144302.39999999994</v>
          </cell>
          <cell r="Z276">
            <v>144302.39999999999</v>
          </cell>
          <cell r="AA276">
            <v>144302.39999999999</v>
          </cell>
          <cell r="AB276">
            <v>144302.39999999999</v>
          </cell>
          <cell r="AC276">
            <v>144302.39999999999</v>
          </cell>
          <cell r="AD276">
            <v>144302.39999999994</v>
          </cell>
          <cell r="AE276">
            <v>144302.39999999999</v>
          </cell>
          <cell r="AF276">
            <v>144302.39999999999</v>
          </cell>
          <cell r="AG276">
            <v>144302.39999999999</v>
          </cell>
          <cell r="AH276">
            <v>144302.39999999999</v>
          </cell>
          <cell r="AI276">
            <v>144302.39999999994</v>
          </cell>
          <cell r="AJ276">
            <v>144302.39999999999</v>
          </cell>
          <cell r="AK276">
            <v>144302.39999999999</v>
          </cell>
          <cell r="AL276">
            <v>144302.39999999999</v>
          </cell>
          <cell r="AM276">
            <v>144302.39999999999</v>
          </cell>
        </row>
        <row r="277">
          <cell r="N277">
            <v>0</v>
          </cell>
          <cell r="O277">
            <v>0</v>
          </cell>
          <cell r="P277">
            <v>0</v>
          </cell>
          <cell r="Q277">
            <v>0</v>
          </cell>
          <cell r="R277">
            <v>284515.31</v>
          </cell>
          <cell r="S277">
            <v>233729</v>
          </cell>
          <cell r="T277">
            <v>380598.50299401203</v>
          </cell>
          <cell r="U277">
            <v>359056.28</v>
          </cell>
          <cell r="V277">
            <v>361489.35018623841</v>
          </cell>
          <cell r="W277">
            <v>363971.08177620161</v>
          </cell>
          <cell r="X277">
            <v>366559.44056858204</v>
          </cell>
          <cell r="Y277">
            <v>369211.42169948062</v>
          </cell>
          <cell r="Z277">
            <v>371927.54641110852</v>
          </cell>
          <cell r="AA277">
            <v>374708.38234628399</v>
          </cell>
          <cell r="AB277">
            <v>377554.54266181297</v>
          </cell>
          <cell r="AC277">
            <v>380466.68521470879</v>
          </cell>
          <cell r="AD277">
            <v>383445.51181817963</v>
          </cell>
          <cell r="AE277">
            <v>386491.76756447478</v>
          </cell>
          <cell r="AF277">
            <v>389606.24021183891</v>
          </cell>
          <cell r="AG277">
            <v>392789.75963297125</v>
          </cell>
          <cell r="AH277">
            <v>396043.19732253114</v>
          </cell>
          <cell r="AI277">
            <v>399367.4659613641</v>
          </cell>
          <cell r="AJ277">
            <v>402763.51903525367</v>
          </cell>
          <cell r="AK277">
            <v>406232.35050612444</v>
          </cell>
          <cell r="AL277">
            <v>409774.99453374196</v>
          </cell>
          <cell r="AM277">
            <v>413392.52524606197</v>
          </cell>
        </row>
        <row r="283">
          <cell r="I283">
            <v>0</v>
          </cell>
          <cell r="J283">
            <v>0</v>
          </cell>
          <cell r="K283">
            <v>0</v>
          </cell>
          <cell r="L283">
            <v>0</v>
          </cell>
          <cell r="M283">
            <v>0</v>
          </cell>
          <cell r="N283">
            <v>44660.376703800001</v>
          </cell>
          <cell r="O283">
            <v>84469</v>
          </cell>
          <cell r="P283">
            <v>418097</v>
          </cell>
          <cell r="Q283">
            <v>704082.01</v>
          </cell>
          <cell r="R283">
            <v>936258</v>
          </cell>
          <cell r="S283">
            <v>996892</v>
          </cell>
          <cell r="T283">
            <v>1550559.5282665668</v>
          </cell>
          <cell r="U283">
            <v>1909615.8082665668</v>
          </cell>
          <cell r="V283">
            <v>2271105.1584528051</v>
          </cell>
          <cell r="W283">
            <v>2635076.2402290069</v>
          </cell>
          <cell r="X283">
            <v>3001635.680797589</v>
          </cell>
          <cell r="Y283">
            <v>3370847.1024970696</v>
          </cell>
          <cell r="Z283">
            <v>3742774.6489081779</v>
          </cell>
          <cell r="AA283">
            <v>4117483.0312544615</v>
          </cell>
          <cell r="AB283">
            <v>4495037.5739162751</v>
          </cell>
          <cell r="AC283">
            <v>4875504.2591309827</v>
          </cell>
          <cell r="AD283">
            <v>5258949.7709491625</v>
          </cell>
          <cell r="AE283">
            <v>5645441.5385136371</v>
          </cell>
          <cell r="AF283">
            <v>6035047.778725476</v>
          </cell>
          <cell r="AG283">
            <v>6427837.5383584481</v>
          </cell>
          <cell r="AH283">
            <v>6823880.7356809787</v>
          </cell>
          <cell r="AI283">
            <v>7223248.2016423419</v>
          </cell>
          <cell r="AJ283">
            <v>7626011.7206775956</v>
          </cell>
          <cell r="AK283">
            <v>8032244.0711837206</v>
          </cell>
          <cell r="AL283">
            <v>8442019.0657174625</v>
          </cell>
          <cell r="AM283">
            <v>8855411.5909635238</v>
          </cell>
        </row>
        <row r="294">
          <cell r="O294">
            <v>98612</v>
          </cell>
          <cell r="P294">
            <v>160403</v>
          </cell>
          <cell r="Q294">
            <v>577102</v>
          </cell>
          <cell r="R294">
            <v>1226779</v>
          </cell>
          <cell r="S294">
            <v>900239</v>
          </cell>
          <cell r="T294">
            <v>935998</v>
          </cell>
          <cell r="U294">
            <v>663382.50927073578</v>
          </cell>
          <cell r="V294">
            <v>606944.57500906673</v>
          </cell>
          <cell r="W294">
            <v>587442.13097133022</v>
          </cell>
          <cell r="X294">
            <v>607819.51012945292</v>
          </cell>
          <cell r="Y294">
            <v>616887.97054511285</v>
          </cell>
          <cell r="Z294">
            <v>626578.27060085488</v>
          </cell>
          <cell r="AA294">
            <v>636933.08153046598</v>
          </cell>
          <cell r="AB294">
            <v>647997.76136443997</v>
          </cell>
          <cell r="AC294">
            <v>656703.34285070421</v>
          </cell>
          <cell r="AD294">
            <v>660833.5166636291</v>
          </cell>
          <cell r="AE294">
            <v>665151.49668786931</v>
          </cell>
          <cell r="AF294">
            <v>669662.94758305862</v>
          </cell>
          <cell r="AG294">
            <v>674373.79295270157</v>
          </cell>
          <cell r="AH294">
            <v>679290.22424719576</v>
          </cell>
          <cell r="AI294">
            <v>684418.71001067176</v>
          </cell>
          <cell r="AJ294">
            <v>689766.00548956287</v>
          </cell>
          <cell r="AK294">
            <v>695339.16262105061</v>
          </cell>
          <cell r="AL294">
            <v>701145.54041981068</v>
          </cell>
          <cell r="AM294">
            <v>707192.81578180043</v>
          </cell>
        </row>
        <row r="295">
          <cell r="S295">
            <v>234050</v>
          </cell>
          <cell r="T295">
            <v>287219</v>
          </cell>
          <cell r="U295">
            <v>340917</v>
          </cell>
          <cell r="V295">
            <v>394615</v>
          </cell>
          <cell r="W295">
            <v>448313</v>
          </cell>
          <cell r="X295">
            <v>502011</v>
          </cell>
          <cell r="Y295">
            <v>502011</v>
          </cell>
          <cell r="Z295">
            <v>502011</v>
          </cell>
          <cell r="AA295">
            <v>502011</v>
          </cell>
          <cell r="AB295">
            <v>502011</v>
          </cell>
          <cell r="AC295">
            <v>502011</v>
          </cell>
          <cell r="AD295">
            <v>502011</v>
          </cell>
          <cell r="AE295">
            <v>502011</v>
          </cell>
          <cell r="AF295">
            <v>502011</v>
          </cell>
          <cell r="AG295">
            <v>502011</v>
          </cell>
          <cell r="AH295">
            <v>502011</v>
          </cell>
          <cell r="AI295">
            <v>502011</v>
          </cell>
          <cell r="AJ295">
            <v>502011</v>
          </cell>
          <cell r="AK295">
            <v>502011</v>
          </cell>
          <cell r="AL295">
            <v>502011</v>
          </cell>
          <cell r="AM295">
            <v>502011</v>
          </cell>
        </row>
        <row r="296">
          <cell r="S296">
            <v>235309</v>
          </cell>
          <cell r="U296">
            <v>53698</v>
          </cell>
          <cell r="V296">
            <v>53698</v>
          </cell>
          <cell r="W296">
            <v>53698</v>
          </cell>
          <cell r="X296">
            <v>53698</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O298">
            <v>392961</v>
          </cell>
          <cell r="P298">
            <v>445231</v>
          </cell>
          <cell r="Q298">
            <v>976328</v>
          </cell>
          <cell r="R298">
            <v>980361</v>
          </cell>
          <cell r="S298">
            <v>548413</v>
          </cell>
          <cell r="T298">
            <v>1167764</v>
          </cell>
          <cell r="U298">
            <v>12406.190083089752</v>
          </cell>
          <cell r="V298">
            <v>12654.40543503363</v>
          </cell>
          <cell r="W298">
            <v>13882.118153204494</v>
          </cell>
          <cell r="X298">
            <v>14276.877369730335</v>
          </cell>
          <cell r="Y298">
            <v>14681.182878818609</v>
          </cell>
          <cell r="Z298">
            <v>15772.170814879342</v>
          </cell>
          <cell r="AA298">
            <v>16251.756095687098</v>
          </cell>
          <cell r="AB298">
            <v>16747.731767814534</v>
          </cell>
          <cell r="AC298">
            <v>17266.519496189612</v>
          </cell>
          <cell r="AD298">
            <v>17809.330879228743</v>
          </cell>
          <cell r="AE298">
            <v>19383.852089716493</v>
          </cell>
          <cell r="AF298">
            <v>20061.70937305914</v>
          </cell>
          <cell r="AG298">
            <v>20774.581529517236</v>
          </cell>
          <cell r="AH298">
            <v>21524.603154874225</v>
          </cell>
          <cell r="AI298">
            <v>22314.061897677213</v>
          </cell>
          <cell r="AJ298">
            <v>23145.410188199105</v>
          </cell>
          <cell r="AK298">
            <v>24021.277905279003</v>
          </cell>
          <cell r="AL298">
            <v>24944.486057228052</v>
          </cell>
          <cell r="AM298">
            <v>16141.250879545831</v>
          </cell>
        </row>
        <row r="299">
          <cell r="O299">
            <v>14853</v>
          </cell>
          <cell r="P299">
            <v>106480</v>
          </cell>
          <cell r="Q299">
            <v>199853</v>
          </cell>
          <cell r="R299">
            <v>401738</v>
          </cell>
          <cell r="S299">
            <v>968839</v>
          </cell>
          <cell r="T299">
            <v>921503</v>
          </cell>
          <cell r="U299">
            <v>927441.84815423703</v>
          </cell>
          <cell r="V299">
            <v>927637.79368263623</v>
          </cell>
          <cell r="W299">
            <v>927829.74291439226</v>
          </cell>
          <cell r="X299">
            <v>928020.8564135239</v>
          </cell>
          <cell r="Y299">
            <v>928210.59165015421</v>
          </cell>
          <cell r="Z299">
            <v>928398.38483609352</v>
          </cell>
          <cell r="AA299">
            <v>928583.6531665877</v>
          </cell>
          <cell r="AB299">
            <v>928777.2078657028</v>
          </cell>
          <cell r="AC299">
            <v>928979.35040435079</v>
          </cell>
          <cell r="AD299">
            <v>929190.39466959646</v>
          </cell>
          <cell r="AE299">
            <v>929410.66744024283</v>
          </cell>
          <cell r="AF299">
            <v>929640.50888182211</v>
          </cell>
          <cell r="AG299">
            <v>929880.27306174848</v>
          </cell>
          <cell r="AH299">
            <v>930130.32848542533</v>
          </cell>
          <cell r="AI299">
            <v>930391.0586541302</v>
          </cell>
          <cell r="AJ299">
            <v>930662.86264553212</v>
          </cell>
          <cell r="AK299">
            <v>930946.15571773413</v>
          </cell>
          <cell r="AL299">
            <v>931241.36993776611</v>
          </cell>
          <cell r="AM299">
            <v>921503</v>
          </cell>
        </row>
        <row r="300">
          <cell r="Q300">
            <v>577102</v>
          </cell>
          <cell r="R300">
            <v>1226779</v>
          </cell>
          <cell r="S300">
            <v>666189</v>
          </cell>
          <cell r="T300">
            <v>648779</v>
          </cell>
          <cell r="U300">
            <v>322465.50927073578</v>
          </cell>
          <cell r="V300">
            <v>212329.57500906673</v>
          </cell>
          <cell r="W300">
            <v>139129.13097133022</v>
          </cell>
          <cell r="X300">
            <v>105808.51012945292</v>
          </cell>
          <cell r="Y300">
            <v>114876.97054511285</v>
          </cell>
          <cell r="Z300">
            <v>124567.27060085488</v>
          </cell>
          <cell r="AA300">
            <v>134922.08153046598</v>
          </cell>
          <cell r="AB300">
            <v>145986.76136443997</v>
          </cell>
          <cell r="AC300">
            <v>154692.34285070421</v>
          </cell>
          <cell r="AD300">
            <v>158822.5166636291</v>
          </cell>
          <cell r="AE300">
            <v>163140.49668786931</v>
          </cell>
          <cell r="AF300">
            <v>167651.94758305862</v>
          </cell>
          <cell r="AG300">
            <v>172362.79295270157</v>
          </cell>
          <cell r="AH300">
            <v>177279.22424719576</v>
          </cell>
          <cell r="AI300">
            <v>182407.71001067176</v>
          </cell>
          <cell r="AJ300">
            <v>187755.00548956287</v>
          </cell>
          <cell r="AK300">
            <v>193328.16262105061</v>
          </cell>
          <cell r="AL300">
            <v>199134.54041981068</v>
          </cell>
          <cell r="AM300">
            <v>205181.81578180043</v>
          </cell>
        </row>
        <row r="329">
          <cell r="T329">
            <v>1</v>
          </cell>
        </row>
        <row r="332">
          <cell r="R332">
            <v>1410</v>
          </cell>
        </row>
        <row r="341">
          <cell r="R341">
            <v>4279</v>
          </cell>
          <cell r="S341">
            <v>86338</v>
          </cell>
          <cell r="T341">
            <v>50827</v>
          </cell>
        </row>
        <row r="346">
          <cell r="R346">
            <v>654106.34593785112</v>
          </cell>
          <cell r="S346">
            <v>-50599.715590266045</v>
          </cell>
          <cell r="T346">
            <v>-377260.11468226276</v>
          </cell>
          <cell r="U346">
            <v>467619.72984615131</v>
          </cell>
          <cell r="V346">
            <v>458252.92304491601</v>
          </cell>
          <cell r="W346">
            <v>462922.17833865993</v>
          </cell>
          <cell r="X346">
            <v>490960.87996999361</v>
          </cell>
          <cell r="Y346">
            <v>582590.41317752632</v>
          </cell>
          <cell r="Z346">
            <v>627497.07167362771</v>
          </cell>
          <cell r="AA346">
            <v>688771.1723773675</v>
          </cell>
          <cell r="AB346">
            <v>763974.01928722439</v>
          </cell>
          <cell r="AC346">
            <v>768399.0658140257</v>
          </cell>
          <cell r="AD346">
            <v>771811.73119040974</v>
          </cell>
          <cell r="AE346">
            <v>767971.01397745265</v>
          </cell>
          <cell r="AF346">
            <v>768487.9404830921</v>
          </cell>
          <cell r="AG346">
            <v>767565.21388421743</v>
          </cell>
          <cell r="AH346">
            <v>765049.88134658057</v>
          </cell>
          <cell r="AI346">
            <v>760776.91280101286</v>
          </cell>
          <cell r="AJ346">
            <v>754568.31353763118</v>
          </cell>
          <cell r="AK346">
            <v>746232.1743167229</v>
          </cell>
          <cell r="AL346">
            <v>735561.65465589333</v>
          </cell>
          <cell r="AM346">
            <v>771763.53811985627</v>
          </cell>
        </row>
        <row r="349">
          <cell r="R349">
            <v>284515.31</v>
          </cell>
          <cell r="S349">
            <v>233729</v>
          </cell>
          <cell r="T349">
            <v>380598.50299401203</v>
          </cell>
          <cell r="U349">
            <v>359056.28</v>
          </cell>
          <cell r="V349">
            <v>361489.35018623841</v>
          </cell>
          <cell r="W349">
            <v>363971.08177620161</v>
          </cell>
          <cell r="X349">
            <v>366559.44056858204</v>
          </cell>
          <cell r="Y349">
            <v>369211.42169948062</v>
          </cell>
          <cell r="Z349">
            <v>371927.54641110852</v>
          </cell>
          <cell r="AA349">
            <v>374708.38234628399</v>
          </cell>
          <cell r="AB349">
            <v>377554.54266181297</v>
          </cell>
          <cell r="AC349">
            <v>380466.68521470879</v>
          </cell>
          <cell r="AD349">
            <v>383445.51181817963</v>
          </cell>
          <cell r="AE349">
            <v>386491.76756447478</v>
          </cell>
          <cell r="AF349">
            <v>389606.24021183891</v>
          </cell>
          <cell r="AG349">
            <v>392789.75963297125</v>
          </cell>
          <cell r="AH349">
            <v>396043.19732253114</v>
          </cell>
          <cell r="AI349">
            <v>399367.4659613641</v>
          </cell>
          <cell r="AJ349">
            <v>402763.51903525367</v>
          </cell>
          <cell r="AK349">
            <v>406232.35050612444</v>
          </cell>
          <cell r="AL349">
            <v>409774.99453374196</v>
          </cell>
          <cell r="AM349">
            <v>413392.52524606197</v>
          </cell>
        </row>
        <row r="353">
          <cell r="T353">
            <v>1110</v>
          </cell>
        </row>
        <row r="357">
          <cell r="R357">
            <v>18973</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R359">
            <v>350618.03593785112</v>
          </cell>
          <cell r="S359">
            <v>-284328.71559026605</v>
          </cell>
          <cell r="T359">
            <v>-758968.61767627485</v>
          </cell>
          <cell r="U359">
            <v>108563.44984615128</v>
          </cell>
          <cell r="V359">
            <v>96763.572858677595</v>
          </cell>
          <cell r="W359">
            <v>98951.096562458319</v>
          </cell>
          <cell r="X359">
            <v>124401.43940141157</v>
          </cell>
          <cell r="Y359">
            <v>213378.9914780457</v>
          </cell>
          <cell r="Z359">
            <v>255569.52526251919</v>
          </cell>
          <cell r="AA359">
            <v>314062.79003108351</v>
          </cell>
          <cell r="AB359">
            <v>386419.47662541142</v>
          </cell>
          <cell r="AC359">
            <v>387932.38059931691</v>
          </cell>
          <cell r="AD359">
            <v>388366.21937223012</v>
          </cell>
          <cell r="AE359">
            <v>381479.24641297787</v>
          </cell>
          <cell r="AF359">
            <v>378881.70027125318</v>
          </cell>
          <cell r="AG359">
            <v>374775.45425124618</v>
          </cell>
          <cell r="AH359">
            <v>369006.68402404943</v>
          </cell>
          <cell r="AI359">
            <v>361409.44683964876</v>
          </cell>
          <cell r="AJ359">
            <v>351804.79450237751</v>
          </cell>
          <cell r="AK359">
            <v>339999.82381059846</v>
          </cell>
          <cell r="AL359">
            <v>325786.66012215137</v>
          </cell>
          <cell r="AM359">
            <v>358371.0128737943</v>
          </cell>
        </row>
        <row r="366">
          <cell r="I366">
            <v>0</v>
          </cell>
          <cell r="J366">
            <v>0</v>
          </cell>
          <cell r="K366">
            <v>0</v>
          </cell>
          <cell r="L366">
            <v>0</v>
          </cell>
          <cell r="M366">
            <v>0</v>
          </cell>
          <cell r="N366">
            <v>0</v>
          </cell>
          <cell r="O366">
            <v>7091</v>
          </cell>
          <cell r="P366">
            <v>97511</v>
          </cell>
          <cell r="Q366">
            <v>20526</v>
          </cell>
          <cell r="R366">
            <v>25889</v>
          </cell>
          <cell r="S366">
            <v>-2258</v>
          </cell>
          <cell r="T366">
            <v>118148</v>
          </cell>
          <cell r="U366">
            <v>-523957.43749573175</v>
          </cell>
          <cell r="V366">
            <v>44483.689634398324</v>
          </cell>
          <cell r="W366">
            <v>581642.07549720956</v>
          </cell>
          <cell r="X366">
            <v>1106127.2220264745</v>
          </cell>
          <cell r="Y366">
            <v>1679863.7450607987</v>
          </cell>
          <cell r="Z366">
            <v>2298573.7114288057</v>
          </cell>
          <cell r="AA366">
            <v>2977284.3898268761</v>
          </cell>
          <cell r="AB366">
            <v>3730496.1502531394</v>
          </cell>
          <cell r="AC366">
            <v>4490506.2797706276</v>
          </cell>
          <cell r="AD366">
            <v>5258519.6042659059</v>
          </cell>
          <cell r="AE366">
            <v>6023526.88665896</v>
          </cell>
          <cell r="AF366">
            <v>6787951.3920886256</v>
          </cell>
          <cell r="AG366">
            <v>7551278.8685797313</v>
          </cell>
          <cell r="AH366">
            <v>8311912.2848334983</v>
          </cell>
          <cell r="AI366">
            <v>9068089.4404451344</v>
          </cell>
          <cell r="AJ366">
            <v>9817870.0028029941</v>
          </cell>
          <cell r="AK366">
            <v>10559121.594633108</v>
          </cell>
          <cell r="AL366">
            <v>11289504.865422159</v>
          </cell>
          <cell r="AM366">
            <v>12056156.262940109</v>
          </cell>
        </row>
        <row r="370">
          <cell r="S370">
            <v>27712</v>
          </cell>
          <cell r="T370">
            <v>204853</v>
          </cell>
          <cell r="U370">
            <v>204853</v>
          </cell>
          <cell r="V370">
            <v>204853</v>
          </cell>
          <cell r="W370">
            <v>204853</v>
          </cell>
          <cell r="X370">
            <v>204853</v>
          </cell>
          <cell r="Y370">
            <v>204853</v>
          </cell>
          <cell r="Z370">
            <v>204853</v>
          </cell>
          <cell r="AA370">
            <v>204853</v>
          </cell>
          <cell r="AB370">
            <v>204853</v>
          </cell>
          <cell r="AC370">
            <v>204853</v>
          </cell>
          <cell r="AD370">
            <v>204853</v>
          </cell>
          <cell r="AE370">
            <v>204853</v>
          </cell>
          <cell r="AF370">
            <v>204853</v>
          </cell>
          <cell r="AG370">
            <v>204853</v>
          </cell>
          <cell r="AH370">
            <v>204853</v>
          </cell>
          <cell r="AI370">
            <v>204853</v>
          </cell>
          <cell r="AJ370">
            <v>204853</v>
          </cell>
          <cell r="AK370">
            <v>204853</v>
          </cell>
          <cell r="AL370">
            <v>204853</v>
          </cell>
          <cell r="AM370">
            <v>204853</v>
          </cell>
        </row>
        <row r="383">
          <cell r="T383">
            <v>274742</v>
          </cell>
        </row>
        <row r="388">
          <cell r="R388">
            <v>-91548</v>
          </cell>
          <cell r="S388">
            <v>-205023</v>
          </cell>
          <cell r="T388">
            <v>-401165</v>
          </cell>
          <cell r="U388">
            <v>-401165</v>
          </cell>
          <cell r="V388">
            <v>-401165</v>
          </cell>
          <cell r="W388">
            <v>-401165</v>
          </cell>
          <cell r="X388">
            <v>-401165</v>
          </cell>
          <cell r="Y388">
            <v>-401165</v>
          </cell>
          <cell r="Z388">
            <v>-401165</v>
          </cell>
          <cell r="AA388">
            <v>-401165</v>
          </cell>
          <cell r="AB388">
            <v>-401165</v>
          </cell>
          <cell r="AC388">
            <v>-401165</v>
          </cell>
          <cell r="AD388">
            <v>-401165</v>
          </cell>
          <cell r="AE388">
            <v>-401165</v>
          </cell>
          <cell r="AF388">
            <v>-401165</v>
          </cell>
          <cell r="AG388">
            <v>-401165</v>
          </cell>
          <cell r="AH388">
            <v>-401165</v>
          </cell>
          <cell r="AI388">
            <v>-401165</v>
          </cell>
          <cell r="AJ388">
            <v>-401165</v>
          </cell>
          <cell r="AK388">
            <v>-401165</v>
          </cell>
          <cell r="AL388">
            <v>-401165</v>
          </cell>
          <cell r="AM388">
            <v>-401165</v>
          </cell>
        </row>
        <row r="389">
          <cell r="R389">
            <v>-1.0359378510620445</v>
          </cell>
        </row>
        <row r="393">
          <cell r="I393">
            <v>0</v>
          </cell>
          <cell r="J393">
            <v>0</v>
          </cell>
          <cell r="K393">
            <v>0</v>
          </cell>
          <cell r="L393">
            <v>0</v>
          </cell>
          <cell r="M393">
            <v>0</v>
          </cell>
          <cell r="N393">
            <v>0</v>
          </cell>
          <cell r="O393">
            <v>2357033</v>
          </cell>
          <cell r="P393">
            <v>20</v>
          </cell>
          <cell r="Q393">
            <v>22</v>
          </cell>
          <cell r="S393">
            <v>11082101</v>
          </cell>
          <cell r="T393">
            <v>18009461</v>
          </cell>
          <cell r="U393">
            <v>18009461</v>
          </cell>
          <cell r="V393">
            <v>18131114.509311922</v>
          </cell>
          <cell r="W393">
            <v>18255201.088810083</v>
          </cell>
          <cell r="X393">
            <v>18384619.028429102</v>
          </cell>
          <cell r="Y393">
            <v>18517218.084974036</v>
          </cell>
          <cell r="Z393">
            <v>19374536.320555426</v>
          </cell>
          <cell r="AA393">
            <v>19513578.117314197</v>
          </cell>
          <cell r="AB393">
            <v>19655886.133090649</v>
          </cell>
          <cell r="AC393">
            <v>19801493.260735441</v>
          </cell>
          <cell r="AD393">
            <v>19950434.590908982</v>
          </cell>
          <cell r="AE393">
            <v>20824259.37822374</v>
          </cell>
          <cell r="AF393">
            <v>20979983.010591947</v>
          </cell>
          <cell r="AG393">
            <v>21139158.981648564</v>
          </cell>
          <cell r="AH393">
            <v>21301830.86612656</v>
          </cell>
          <cell r="AI393">
            <v>21468044.29806821</v>
          </cell>
          <cell r="AJ393">
            <v>22359358.951762684</v>
          </cell>
          <cell r="AK393">
            <v>22532800.525306221</v>
          </cell>
          <cell r="AL393">
            <v>22709932.7266871</v>
          </cell>
          <cell r="AM393">
            <v>22890809.262303099</v>
          </cell>
        </row>
        <row r="394">
          <cell r="I394">
            <v>0</v>
          </cell>
          <cell r="J394">
            <v>0</v>
          </cell>
          <cell r="K394">
            <v>0</v>
          </cell>
          <cell r="L394">
            <v>0</v>
          </cell>
          <cell r="M394">
            <v>0</v>
          </cell>
          <cell r="N394">
            <v>0</v>
          </cell>
          <cell r="O394">
            <v>0</v>
          </cell>
          <cell r="P394">
            <v>6016743</v>
          </cell>
          <cell r="Q394">
            <v>12411182</v>
          </cell>
          <cell r="R394">
            <v>12246411</v>
          </cell>
        </row>
        <row r="395">
          <cell r="I395">
            <v>0</v>
          </cell>
          <cell r="J395">
            <v>0</v>
          </cell>
          <cell r="K395">
            <v>0</v>
          </cell>
          <cell r="L395">
            <v>0</v>
          </cell>
          <cell r="M395">
            <v>0</v>
          </cell>
          <cell r="N395">
            <v>0</v>
          </cell>
          <cell r="O395">
            <v>0</v>
          </cell>
          <cell r="P395">
            <v>0</v>
          </cell>
          <cell r="Q395">
            <v>0</v>
          </cell>
          <cell r="R395">
            <v>350618.03593785112</v>
          </cell>
          <cell r="S395">
            <v>-284329</v>
          </cell>
          <cell r="T395">
            <v>-758969</v>
          </cell>
          <cell r="U395">
            <v>108563.44984615128</v>
          </cell>
          <cell r="V395">
            <v>96763.572858677595</v>
          </cell>
          <cell r="W395">
            <v>98951.096562458319</v>
          </cell>
          <cell r="X395">
            <v>124401.43940141157</v>
          </cell>
          <cell r="Y395">
            <v>213378.9914780457</v>
          </cell>
          <cell r="Z395">
            <v>255569.52526251919</v>
          </cell>
          <cell r="AA395">
            <v>314062.79003108351</v>
          </cell>
          <cell r="AB395">
            <v>386419.47662541142</v>
          </cell>
          <cell r="AC395">
            <v>387932.38059931691</v>
          </cell>
          <cell r="AD395">
            <v>388366.21937223012</v>
          </cell>
          <cell r="AE395">
            <v>381479.24641297787</v>
          </cell>
          <cell r="AF395">
            <v>378881.70027125318</v>
          </cell>
          <cell r="AG395">
            <v>374775.45425124618</v>
          </cell>
          <cell r="AH395">
            <v>369006.68402404943</v>
          </cell>
          <cell r="AI395">
            <v>361409.44683964876</v>
          </cell>
          <cell r="AJ395">
            <v>351804.79450237751</v>
          </cell>
          <cell r="AK395">
            <v>339999.82381059846</v>
          </cell>
          <cell r="AL395">
            <v>325786.66012215137</v>
          </cell>
          <cell r="AM395">
            <v>358371.0128737943</v>
          </cell>
        </row>
        <row r="396">
          <cell r="I396">
            <v>0</v>
          </cell>
          <cell r="J396">
            <v>0</v>
          </cell>
          <cell r="K396">
            <v>0</v>
          </cell>
          <cell r="L396">
            <v>0</v>
          </cell>
          <cell r="M396">
            <v>0</v>
          </cell>
          <cell r="N396">
            <v>0</v>
          </cell>
          <cell r="O396">
            <v>-73807</v>
          </cell>
          <cell r="P396">
            <v>-224627</v>
          </cell>
          <cell r="Q396">
            <v>-640471</v>
          </cell>
          <cell r="R396">
            <v>-582855</v>
          </cell>
          <cell r="S396">
            <v>-274646</v>
          </cell>
          <cell r="T396">
            <v>-4999827</v>
          </cell>
          <cell r="U396">
            <v>-5758796</v>
          </cell>
          <cell r="V396">
            <v>-5650232.5501538487</v>
          </cell>
          <cell r="W396">
            <v>-5553468.9772951715</v>
          </cell>
          <cell r="X396">
            <v>-5454517.8807327133</v>
          </cell>
          <cell r="Y396">
            <v>-5330116.4413313018</v>
          </cell>
          <cell r="Z396">
            <v>-5116737.4498532563</v>
          </cell>
          <cell r="AA396">
            <v>-4861167.9245907376</v>
          </cell>
          <cell r="AB396">
            <v>-4547105.1345596537</v>
          </cell>
          <cell r="AC396">
            <v>-4160685.6579342424</v>
          </cell>
          <cell r="AD396">
            <v>-3772753.2773349257</v>
          </cell>
          <cell r="AE396">
            <v>-3384387.0579626956</v>
          </cell>
          <cell r="AF396">
            <v>-3002907.8115497176</v>
          </cell>
          <cell r="AG396">
            <v>-2624026.1112784646</v>
          </cell>
          <cell r="AH396">
            <v>-2249250.6570272185</v>
          </cell>
          <cell r="AI396">
            <v>-1880243.9730031691</v>
          </cell>
          <cell r="AJ396">
            <v>-1518834.5261635203</v>
          </cell>
          <cell r="AK396">
            <v>-1167029.7316611428</v>
          </cell>
          <cell r="AL396">
            <v>-827029.90785054432</v>
          </cell>
          <cell r="AM396">
            <v>-501243.24772839295</v>
          </cell>
        </row>
        <row r="397">
          <cell r="R397">
            <v>12014174.035937851</v>
          </cell>
          <cell r="S397">
            <v>10523126</v>
          </cell>
          <cell r="T397">
            <v>12250665</v>
          </cell>
          <cell r="U397">
            <v>12359228.449846152</v>
          </cell>
          <cell r="V397">
            <v>12577645.53201675</v>
          </cell>
          <cell r="W397">
            <v>12800683.208077371</v>
          </cell>
          <cell r="X397">
            <v>13054502.587097799</v>
          </cell>
          <cell r="Y397">
            <v>13400480.635120779</v>
          </cell>
          <cell r="Z397">
            <v>14513368.39596469</v>
          </cell>
          <cell r="AA397">
            <v>14966472.982754543</v>
          </cell>
          <cell r="AB397">
            <v>15495200.475156408</v>
          </cell>
          <cell r="AC397">
            <v>16028739.983400514</v>
          </cell>
          <cell r="AD397">
            <v>16566047.532946289</v>
          </cell>
          <cell r="AE397">
            <v>17821351.56667402</v>
          </cell>
          <cell r="AF397">
            <v>18355956.89931348</v>
          </cell>
          <cell r="AG397">
            <v>18889908.324621346</v>
          </cell>
          <cell r="AH397">
            <v>19421586.893123392</v>
          </cell>
          <cell r="AI397">
            <v>19949209.771904692</v>
          </cell>
          <cell r="AJ397">
            <v>21192329.220101543</v>
          </cell>
          <cell r="AK397">
            <v>21705770.617455676</v>
          </cell>
          <cell r="AL397">
            <v>22208689.478958707</v>
          </cell>
          <cell r="AM397">
            <v>22747937.027448501</v>
          </cell>
        </row>
        <row r="432">
          <cell r="S432">
            <v>1549725.715590266</v>
          </cell>
          <cell r="T432">
            <v>-207185.88531773718</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214753.88</v>
          </cell>
          <cell r="V542">
            <v>217186.95018623845</v>
          </cell>
          <cell r="W542">
            <v>219668.68177620164</v>
          </cell>
          <cell r="X542">
            <v>222257.04056858202</v>
          </cell>
          <cell r="Y542">
            <v>224909.02169948071</v>
          </cell>
          <cell r="Z542">
            <v>227625.14641110852</v>
          </cell>
          <cell r="AA542">
            <v>230405.98234628397</v>
          </cell>
          <cell r="AB542">
            <v>233252.14266181298</v>
          </cell>
          <cell r="AC542">
            <v>236164.28521470883</v>
          </cell>
          <cell r="AD542">
            <v>239143.11181817966</v>
          </cell>
          <cell r="AE542">
            <v>242189.36756447479</v>
          </cell>
          <cell r="AF542">
            <v>245303.84021183892</v>
          </cell>
          <cell r="AG542">
            <v>248487.35963297123</v>
          </cell>
          <cell r="AH542">
            <v>251740.79732253114</v>
          </cell>
          <cell r="AI542">
            <v>255065.06596136416</v>
          </cell>
          <cell r="AJ542">
            <v>258461.11903525365</v>
          </cell>
          <cell r="AK542">
            <v>261929.95050612441</v>
          </cell>
          <cell r="AL542">
            <v>265472.594533742</v>
          </cell>
          <cell r="AM542">
            <v>269090.125246062</v>
          </cell>
        </row>
        <row r="573">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row>
        <row r="604">
          <cell r="U604">
            <v>144302.39999999999</v>
          </cell>
          <cell r="V604">
            <v>144302.39999999999</v>
          </cell>
          <cell r="W604">
            <v>144302.39999999999</v>
          </cell>
          <cell r="X604">
            <v>144302.39999999999</v>
          </cell>
          <cell r="Y604">
            <v>144302.39999999994</v>
          </cell>
          <cell r="Z604">
            <v>144302.39999999999</v>
          </cell>
          <cell r="AA604">
            <v>144302.39999999999</v>
          </cell>
          <cell r="AB604">
            <v>144302.39999999999</v>
          </cell>
          <cell r="AC604">
            <v>144302.39999999999</v>
          </cell>
          <cell r="AD604">
            <v>144302.39999999994</v>
          </cell>
          <cell r="AE604">
            <v>144302.39999999999</v>
          </cell>
          <cell r="AF604">
            <v>144302.39999999999</v>
          </cell>
          <cell r="AG604">
            <v>144302.39999999999</v>
          </cell>
          <cell r="AH604">
            <v>144302.39999999999</v>
          </cell>
          <cell r="AI604">
            <v>144302.39999999994</v>
          </cell>
          <cell r="AJ604">
            <v>144302.39999999999</v>
          </cell>
          <cell r="AK604">
            <v>144302.39999999999</v>
          </cell>
          <cell r="AL604">
            <v>144302.39999999999</v>
          </cell>
          <cell r="AM604">
            <v>144302.39999999999</v>
          </cell>
        </row>
      </sheetData>
      <sheetData sheetId="27" refreshError="1">
        <row r="19">
          <cell r="I19">
            <v>448.95393621938069</v>
          </cell>
          <cell r="J19">
            <v>448.95393621938069</v>
          </cell>
          <cell r="K19">
            <v>239.37169517884914</v>
          </cell>
          <cell r="L19">
            <v>237.35688216892598</v>
          </cell>
          <cell r="M19">
            <v>381.47130778917074</v>
          </cell>
          <cell r="N19">
            <v>1222.8499999999999</v>
          </cell>
          <cell r="O19">
            <v>818.40000000000009</v>
          </cell>
          <cell r="P19">
            <v>1095.2</v>
          </cell>
          <cell r="Q19">
            <v>2207.8000000000002</v>
          </cell>
          <cell r="R19">
            <v>5642</v>
          </cell>
          <cell r="S19">
            <v>7011</v>
          </cell>
          <cell r="T19">
            <v>7534.9342030629614</v>
          </cell>
          <cell r="U19">
            <v>8394.9951786727179</v>
          </cell>
          <cell r="V19">
            <v>8562.895082246172</v>
          </cell>
          <cell r="W19">
            <v>8734.1529838910956</v>
          </cell>
          <cell r="X19">
            <v>8908.8360435689174</v>
          </cell>
          <cell r="Y19">
            <v>9087.0127644402946</v>
          </cell>
          <cell r="Z19">
            <v>9268.7530197291053</v>
          </cell>
          <cell r="AA19">
            <v>9454.1280801236844</v>
          </cell>
          <cell r="AB19">
            <v>9643.2106417261584</v>
          </cell>
          <cell r="AC19">
            <v>9836.0748545606821</v>
          </cell>
          <cell r="AD19">
            <v>10032.796351651896</v>
          </cell>
          <cell r="AE19">
            <v>10233.452278684932</v>
          </cell>
          <cell r="AF19">
            <v>10438.121324258633</v>
          </cell>
          <cell r="AG19">
            <v>10646.883750743807</v>
          </cell>
          <cell r="AH19">
            <v>10859.821425758682</v>
          </cell>
          <cell r="AI19">
            <v>11077.017854273858</v>
          </cell>
          <cell r="AJ19">
            <v>11298.558211359335</v>
          </cell>
          <cell r="AK19">
            <v>11524.52937558652</v>
          </cell>
          <cell r="AL19">
            <v>11755.019963098253</v>
          </cell>
          <cell r="AM19">
            <v>11990.120362360218</v>
          </cell>
        </row>
        <row r="26">
          <cell r="Q26">
            <v>0.1</v>
          </cell>
          <cell r="R26">
            <v>0.1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I33">
            <v>719.04606378061931</v>
          </cell>
          <cell r="J33">
            <v>719.04606378061931</v>
          </cell>
          <cell r="K33">
            <v>477.62830482115089</v>
          </cell>
          <cell r="L33">
            <v>475.64311783107405</v>
          </cell>
          <cell r="M33">
            <v>663.77358490566041</v>
          </cell>
          <cell r="O33">
            <v>204.60000000000002</v>
          </cell>
          <cell r="P33">
            <v>273.8</v>
          </cell>
          <cell r="Q33">
            <v>551.95000000000005</v>
          </cell>
          <cell r="R33">
            <v>1410</v>
          </cell>
          <cell r="S33">
            <v>1753</v>
          </cell>
          <cell r="T33">
            <v>1883.0657969370393</v>
          </cell>
          <cell r="U33">
            <v>2098.004821327283</v>
          </cell>
          <cell r="V33">
            <v>2139.964917753829</v>
          </cell>
          <cell r="W33">
            <v>2182.7642161089057</v>
          </cell>
          <cell r="X33">
            <v>2226.4195004310836</v>
          </cell>
          <cell r="Y33">
            <v>2270.9478904397051</v>
          </cell>
          <cell r="Z33">
            <v>2316.3668482485</v>
          </cell>
          <cell r="AA33">
            <v>2362.6941852134696</v>
          </cell>
          <cell r="AB33">
            <v>2409.948068917739</v>
          </cell>
          <cell r="AC33">
            <v>2458.1470302960938</v>
          </cell>
          <cell r="AD33">
            <v>2507.3099709020157</v>
          </cell>
          <cell r="AE33">
            <v>2557.4561703200557</v>
          </cell>
          <cell r="AF33">
            <v>2608.6052937264576</v>
          </cell>
          <cell r="AG33">
            <v>2660.7773996009869</v>
          </cell>
          <cell r="AH33">
            <v>2713.9929475930062</v>
          </cell>
          <cell r="AI33">
            <v>2768.2728065448669</v>
          </cell>
          <cell r="AJ33">
            <v>2823.6382626757645</v>
          </cell>
          <cell r="AK33">
            <v>2880.1110279292793</v>
          </cell>
          <cell r="AL33">
            <v>2937.7132484878657</v>
          </cell>
          <cell r="AM33">
            <v>2996.4675134576228</v>
          </cell>
        </row>
        <row r="40">
          <cell r="I40">
            <v>13</v>
          </cell>
          <cell r="J40">
            <v>13</v>
          </cell>
          <cell r="K40">
            <v>13</v>
          </cell>
          <cell r="L40">
            <v>13</v>
          </cell>
          <cell r="M40">
            <v>13</v>
          </cell>
          <cell r="N40">
            <v>15</v>
          </cell>
          <cell r="O40">
            <v>16</v>
          </cell>
          <cell r="P40">
            <v>29</v>
          </cell>
          <cell r="Q40">
            <v>56.916666666666664</v>
          </cell>
          <cell r="R40">
            <v>97</v>
          </cell>
          <cell r="S40">
            <v>85</v>
          </cell>
          <cell r="T40">
            <v>87</v>
          </cell>
          <cell r="U40">
            <v>85</v>
          </cell>
          <cell r="V40">
            <v>85</v>
          </cell>
          <cell r="W40">
            <v>85</v>
          </cell>
          <cell r="X40">
            <v>85</v>
          </cell>
          <cell r="Y40">
            <v>85</v>
          </cell>
          <cell r="Z40">
            <v>85</v>
          </cell>
          <cell r="AA40">
            <v>85</v>
          </cell>
          <cell r="AB40">
            <v>85</v>
          </cell>
          <cell r="AC40">
            <v>85</v>
          </cell>
          <cell r="AD40">
            <v>85</v>
          </cell>
          <cell r="AE40">
            <v>85</v>
          </cell>
          <cell r="AF40">
            <v>85</v>
          </cell>
          <cell r="AG40">
            <v>85</v>
          </cell>
          <cell r="AH40">
            <v>85</v>
          </cell>
          <cell r="AI40">
            <v>85</v>
          </cell>
          <cell r="AJ40">
            <v>85</v>
          </cell>
          <cell r="AK40">
            <v>85</v>
          </cell>
          <cell r="AL40">
            <v>85</v>
          </cell>
          <cell r="AM40">
            <v>85</v>
          </cell>
        </row>
        <row r="47">
          <cell r="I47">
            <v>7913</v>
          </cell>
          <cell r="J47">
            <v>7913</v>
          </cell>
          <cell r="K47">
            <v>5280</v>
          </cell>
          <cell r="L47">
            <v>5258</v>
          </cell>
          <cell r="M47">
            <v>8298</v>
          </cell>
          <cell r="N47">
            <v>14031.740000000002</v>
          </cell>
          <cell r="O47">
            <v>13482.6845272928</v>
          </cell>
          <cell r="P47">
            <v>21871.282281391832</v>
          </cell>
          <cell r="Q47">
            <v>43311.042361873217</v>
          </cell>
          <cell r="R47">
            <v>85796.957574518543</v>
          </cell>
          <cell r="S47">
            <v>75405.33</v>
          </cell>
          <cell r="T47">
            <v>76015.399999999994</v>
          </cell>
          <cell r="U47">
            <v>81112.900000000009</v>
          </cell>
          <cell r="V47">
            <v>82225.157999999996</v>
          </cell>
          <cell r="W47">
            <v>83359.661160000003</v>
          </cell>
          <cell r="X47">
            <v>84516.8543832</v>
          </cell>
          <cell r="Y47">
            <v>85697.191470863996</v>
          </cell>
          <cell r="Z47">
            <v>86901.135300281312</v>
          </cell>
          <cell r="AA47">
            <v>88129.158006286903</v>
          </cell>
          <cell r="AB47">
            <v>89381.741166412656</v>
          </cell>
          <cell r="AC47">
            <v>90659.375989740918</v>
          </cell>
          <cell r="AD47">
            <v>91962.563509535728</v>
          </cell>
          <cell r="AE47">
            <v>93291.814779726439</v>
          </cell>
          <cell r="AF47">
            <v>94647.651075320973</v>
          </cell>
          <cell r="AG47">
            <v>96030.604096827403</v>
          </cell>
          <cell r="AH47">
            <v>97441.216178763949</v>
          </cell>
          <cell r="AI47">
            <v>98880.040502339238</v>
          </cell>
          <cell r="AJ47">
            <v>100347.64131238603</v>
          </cell>
          <cell r="AK47">
            <v>101844.59413863374</v>
          </cell>
          <cell r="AL47">
            <v>103371.48602140644</v>
          </cell>
          <cell r="AM47">
            <v>104928.91574183456</v>
          </cell>
        </row>
        <row r="49">
          <cell r="I49">
            <v>99381.282082480247</v>
          </cell>
          <cell r="J49">
            <v>100286.68811846386</v>
          </cell>
          <cell r="K49">
            <v>101200.3427911406</v>
          </cell>
          <cell r="L49">
            <v>102122.32124912291</v>
          </cell>
          <cell r="M49">
            <v>103052.69932565925</v>
          </cell>
          <cell r="N49">
            <v>103991.55354487148</v>
          </cell>
          <cell r="O49">
            <v>104938.96112804893</v>
          </cell>
          <cell r="P49">
            <v>105895</v>
          </cell>
          <cell r="Q49">
            <v>110021</v>
          </cell>
          <cell r="R49">
            <v>111231</v>
          </cell>
          <cell r="S49">
            <v>112454.54099999998</v>
          </cell>
          <cell r="T49">
            <v>113691.54095099997</v>
          </cell>
          <cell r="U49">
            <v>114942.14790146096</v>
          </cell>
          <cell r="V49">
            <v>116206.51152837703</v>
          </cell>
          <cell r="W49">
            <v>117484.78315518916</v>
          </cell>
          <cell r="X49">
            <v>118777.11576989622</v>
          </cell>
          <cell r="Y49">
            <v>120083.66404336506</v>
          </cell>
          <cell r="Z49">
            <v>121404.58434784206</v>
          </cell>
          <cell r="AA49">
            <v>122740.0347756683</v>
          </cell>
          <cell r="AB49">
            <v>124090.17515820064</v>
          </cell>
          <cell r="AC49">
            <v>125455.16708494084</v>
          </cell>
          <cell r="AD49">
            <v>126835.17392287518</v>
          </cell>
          <cell r="AE49">
            <v>128230.3608360268</v>
          </cell>
          <cell r="AF49">
            <v>129640.89480522308</v>
          </cell>
          <cell r="AG49">
            <v>131066.94464808052</v>
          </cell>
          <cell r="AH49">
            <v>132508.68103920939</v>
          </cell>
          <cell r="AI49">
            <v>133966.27653064069</v>
          </cell>
          <cell r="AJ49">
            <v>135439.90557247773</v>
          </cell>
          <cell r="AK49">
            <v>136929.74453377497</v>
          </cell>
          <cell r="AL49">
            <v>138435.97172364648</v>
          </cell>
          <cell r="AM49">
            <v>139958.76741260657</v>
          </cell>
        </row>
        <row r="51">
          <cell r="I51">
            <v>7.9622639537218945E-2</v>
          </cell>
          <cell r="J51">
            <v>7.8903792202737341E-2</v>
          </cell>
          <cell r="K51">
            <v>5.2173736317247213E-2</v>
          </cell>
          <cell r="L51">
            <v>5.1487274629934632E-2</v>
          </cell>
          <cell r="M51">
            <v>8.0521908249848895E-2</v>
          </cell>
          <cell r="N51">
            <v>0.134931535511155</v>
          </cell>
          <cell r="O51">
            <v>0.12848120833634821</v>
          </cell>
          <cell r="P51">
            <v>0.20653744068550764</v>
          </cell>
          <cell r="Q51">
            <v>0.40530735707393628</v>
          </cell>
          <cell r="R51">
            <v>0.79564446256266075</v>
          </cell>
          <cell r="S51">
            <v>0.67054055202626284</v>
          </cell>
          <cell r="T51">
            <v>0.66861086905983569</v>
          </cell>
          <cell r="U51">
            <v>0.7056845681145395</v>
          </cell>
          <cell r="V51">
            <v>0.70757788800777344</v>
          </cell>
          <cell r="W51">
            <v>0.70953581324559911</v>
          </cell>
          <cell r="X51">
            <v>0.71155839940525478</v>
          </cell>
          <cell r="Y51">
            <v>0.71364570821154083</v>
          </cell>
          <cell r="Z51">
            <v>0.7157978075300413</v>
          </cell>
          <cell r="AA51">
            <v>0.71801477136095304</v>
          </cell>
          <cell r="AB51">
            <v>0.72029667983352641</v>
          </cell>
          <cell r="AC51">
            <v>0.72264361920110443</v>
          </cell>
          <cell r="AD51">
            <v>0.72505568183677116</v>
          </cell>
          <cell r="AE51">
            <v>0.72753296622959951</v>
          </cell>
          <cell r="AF51">
            <v>0.73007557698149839</v>
          </cell>
          <cell r="AG51">
            <v>0.73268362480466032</v>
          </cell>
          <cell r="AH51">
            <v>0.73535722651960467</v>
          </cell>
          <cell r="AI51">
            <v>0.73809650505381819</v>
          </cell>
          <cell r="AJ51">
            <v>0.74090158944098761</v>
          </cell>
          <cell r="AK51">
            <v>0.74377261482082768</v>
          </cell>
          <cell r="AL51">
            <v>0.74670972243949929</v>
          </cell>
          <cell r="AM51">
            <v>0.74971305965061852</v>
          </cell>
        </row>
        <row r="68">
          <cell r="I68">
            <v>223380</v>
          </cell>
          <cell r="J68">
            <v>223380</v>
          </cell>
          <cell r="K68">
            <v>192355</v>
          </cell>
          <cell r="L68">
            <v>271195</v>
          </cell>
          <cell r="M68">
            <v>224475</v>
          </cell>
          <cell r="N68">
            <v>491414.99999999988</v>
          </cell>
          <cell r="O68">
            <v>354684.88</v>
          </cell>
          <cell r="P68">
            <v>424839.32000000007</v>
          </cell>
          <cell r="Q68">
            <v>640730.76</v>
          </cell>
          <cell r="R68">
            <v>1482713.2423057663</v>
          </cell>
          <cell r="S68">
            <v>1271371.3079249302</v>
          </cell>
          <cell r="T68">
            <v>1608402.868</v>
          </cell>
          <cell r="U68">
            <v>1723543.943</v>
          </cell>
          <cell r="V68">
            <v>1747090.4448599999</v>
          </cell>
          <cell r="W68">
            <v>1771107.8767572001</v>
          </cell>
          <cell r="X68">
            <v>1798740.9707923441</v>
          </cell>
          <cell r="Y68">
            <v>1826895.3735731908</v>
          </cell>
          <cell r="Z68">
            <v>1855581.1977433057</v>
          </cell>
          <cell r="AA68">
            <v>1884808.7550638076</v>
          </cell>
          <cell r="AB68">
            <v>1914588.5603643765</v>
          </cell>
          <cell r="AC68">
            <v>1944931.3355729498</v>
          </cell>
          <cell r="AD68">
            <v>1975848.0138257076</v>
          </cell>
          <cell r="AE68">
            <v>2007349.7436589333</v>
          </cell>
          <cell r="AF68">
            <v>2039447.8932843907</v>
          </cell>
          <cell r="AG68">
            <v>2072154.0549498803</v>
          </cell>
          <cell r="AH68">
            <v>2105480.0493866778</v>
          </cell>
          <cell r="AI68">
            <v>2139437.9303455888</v>
          </cell>
          <cell r="AJ68">
            <v>2174039.9892233899</v>
          </cell>
          <cell r="AK68">
            <v>2209298.7597814556</v>
          </cell>
          <cell r="AL68">
            <v>2245227.0229584198</v>
          </cell>
          <cell r="AM68">
            <v>2281837.8117787354</v>
          </cell>
        </row>
        <row r="70">
          <cell r="I70">
            <v>1272</v>
          </cell>
          <cell r="J70">
            <v>1272</v>
          </cell>
          <cell r="K70">
            <v>837</v>
          </cell>
          <cell r="L70">
            <v>844</v>
          </cell>
          <cell r="M70">
            <v>1214</v>
          </cell>
          <cell r="N70">
            <v>1367.85</v>
          </cell>
          <cell r="O70">
            <v>1176</v>
          </cell>
          <cell r="P70">
            <v>1544</v>
          </cell>
          <cell r="Q70">
            <v>2980.6666666666665</v>
          </cell>
          <cell r="R70">
            <v>7319</v>
          </cell>
          <cell r="S70">
            <v>9709.1</v>
          </cell>
          <cell r="T70">
            <v>9714</v>
          </cell>
          <cell r="U70">
            <v>10787</v>
          </cell>
          <cell r="V70">
            <v>10996.86</v>
          </cell>
          <cell r="W70">
            <v>11210.917200000002</v>
          </cell>
          <cell r="X70">
            <v>11431.345544000002</v>
          </cell>
          <cell r="Y70">
            <v>11656.16155488</v>
          </cell>
          <cell r="Z70">
            <v>11885.452776977607</v>
          </cell>
          <cell r="AA70">
            <v>12119.308503427153</v>
          </cell>
          <cell r="AB70">
            <v>12357.819811114796</v>
          </cell>
          <cell r="AC70">
            <v>12601.079596332385</v>
          </cell>
          <cell r="AD70">
            <v>12849.182611144277</v>
          </cell>
          <cell r="AE70">
            <v>13102.225500481258</v>
          </cell>
          <cell r="AF70">
            <v>13360.306839976121</v>
          </cell>
          <cell r="AG70">
            <v>13623.527174555737</v>
          </cell>
          <cell r="AH70">
            <v>13891.98905780474</v>
          </cell>
          <cell r="AI70">
            <v>14165.797092116305</v>
          </cell>
          <cell r="AJ70">
            <v>14445.057969645657</v>
          </cell>
          <cell r="AK70">
            <v>14729.880514082462</v>
          </cell>
          <cell r="AL70">
            <v>15020.375723258448</v>
          </cell>
          <cell r="AM70">
            <v>15316.656812606894</v>
          </cell>
        </row>
        <row r="77">
          <cell r="I77">
            <v>420000</v>
          </cell>
          <cell r="J77">
            <v>420000</v>
          </cell>
          <cell r="K77">
            <v>420000</v>
          </cell>
          <cell r="L77">
            <v>420000</v>
          </cell>
          <cell r="M77">
            <v>387025.86206896545</v>
          </cell>
          <cell r="N77">
            <v>785227.19270413893</v>
          </cell>
          <cell r="O77">
            <v>874724</v>
          </cell>
          <cell r="P77">
            <v>681397</v>
          </cell>
          <cell r="Q77">
            <v>1161473.325</v>
          </cell>
          <cell r="R77">
            <v>1950938.4767181135</v>
          </cell>
          <cell r="S77">
            <v>1790644</v>
          </cell>
          <cell r="T77">
            <v>1871686</v>
          </cell>
          <cell r="U77">
            <v>2164450.215197531</v>
          </cell>
          <cell r="V77">
            <v>2183912.8673426686</v>
          </cell>
          <cell r="W77">
            <v>2203884.2757781763</v>
          </cell>
          <cell r="X77">
            <v>2227508.822242877</v>
          </cell>
          <cell r="Y77">
            <v>2251691.8062278014</v>
          </cell>
          <cell r="Z77">
            <v>2276442.9964749222</v>
          </cell>
          <cell r="AA77">
            <v>2301772.3640291183</v>
          </cell>
          <cell r="AB77">
            <v>2327690.086159681</v>
          </cell>
          <cell r="AC77">
            <v>2354206.5503607788</v>
          </cell>
          <cell r="AD77">
            <v>2381332.3584324825</v>
          </cell>
          <cell r="AE77">
            <v>2409078.3306439333</v>
          </cell>
          <cell r="AF77">
            <v>2437455.5099802953</v>
          </cell>
          <cell r="AG77">
            <v>2466475.1664751489</v>
          </cell>
          <cell r="AH77">
            <v>2496148.8016300262</v>
          </cell>
          <cell r="AI77">
            <v>2526488.1529228231</v>
          </cell>
          <cell r="AJ77">
            <v>2557505.1984068532</v>
          </cell>
          <cell r="AK77">
            <v>2589212.161402341</v>
          </cell>
          <cell r="AL77">
            <v>2621621.5152822002</v>
          </cell>
          <cell r="AM77">
            <v>2654745.9883539611</v>
          </cell>
        </row>
        <row r="78">
          <cell r="S78">
            <v>449188.76824272773</v>
          </cell>
          <cell r="T78">
            <v>445028.20180301479</v>
          </cell>
          <cell r="U78">
            <v>440906.1721975308</v>
          </cell>
          <cell r="V78">
            <v>436822.32248266868</v>
          </cell>
          <cell r="W78">
            <v>432776.29902097612</v>
          </cell>
          <cell r="X78">
            <v>428767.75145053276</v>
          </cell>
          <cell r="Y78">
            <v>424796.33265461068</v>
          </cell>
          <cell r="Z78">
            <v>420861.69873161631</v>
          </cell>
          <cell r="AA78">
            <v>416963.50896531047</v>
          </cell>
          <cell r="AB78">
            <v>413101.42579530436</v>
          </cell>
          <cell r="AC78">
            <v>409275.11478782888</v>
          </cell>
          <cell r="AD78">
            <v>405484.24460677453</v>
          </cell>
          <cell r="AE78">
            <v>401728.48698499968</v>
          </cell>
          <cell r="AF78">
            <v>398007.51669590455</v>
          </cell>
          <cell r="AG78">
            <v>394321.01152526849</v>
          </cell>
          <cell r="AH78">
            <v>390668.65224334819</v>
          </cell>
          <cell r="AI78">
            <v>387050.12257723411</v>
          </cell>
          <cell r="AJ78">
            <v>383465.10918346327</v>
          </cell>
          <cell r="AK78">
            <v>379913.30162088538</v>
          </cell>
          <cell r="AL78">
            <v>376394.39232378057</v>
          </cell>
          <cell r="AM78">
            <v>372908.0765752258</v>
          </cell>
        </row>
        <row r="79">
          <cell r="S79">
            <v>0.12675265056175308</v>
          </cell>
          <cell r="T79">
            <v>0.12551527150561251</v>
          </cell>
          <cell r="U79">
            <v>0.11198313855656562</v>
          </cell>
          <cell r="V79">
            <v>0.10882865529377356</v>
          </cell>
          <cell r="W79">
            <v>0.1057619523287914</v>
          </cell>
          <cell r="X79">
            <v>0.10276184582436972</v>
          </cell>
          <cell r="Y79">
            <v>9.9846382828272587E-2</v>
          </cell>
          <cell r="Z79">
            <v>9.7013195171084241E-2</v>
          </cell>
          <cell r="AA79">
            <v>9.4259980069333879E-2</v>
          </cell>
          <cell r="AB79">
            <v>9.1584498358551106E-2</v>
          </cell>
          <cell r="AC79">
            <v>8.8984572772366058E-2</v>
          </cell>
          <cell r="AD79">
            <v>8.645808626652908E-2</v>
          </cell>
          <cell r="AE79">
            <v>8.4002980386751705E-2</v>
          </cell>
          <cell r="AF79">
            <v>8.1617253679292609E-2</v>
          </cell>
          <cell r="AG79">
            <v>7.9298960143236383E-2</v>
          </cell>
          <cell r="AH79">
            <v>7.7046207723435012E-2</v>
          </cell>
          <cell r="AI79">
            <v>7.4857156843104802E-2</v>
          </cell>
          <cell r="AJ79">
            <v>7.273001897509436E-2</v>
          </cell>
          <cell r="AK79">
            <v>7.0663055250859336E-2</v>
          </cell>
          <cell r="AL79">
            <v>6.8654575106203125E-2</v>
          </cell>
          <cell r="AM79">
            <v>6.6702934962862115E-2</v>
          </cell>
        </row>
        <row r="80">
          <cell r="S80">
            <v>14.096840315797445</v>
          </cell>
          <cell r="T80">
            <v>13.966269729731042</v>
          </cell>
          <cell r="U80">
            <v>13.836908540775184</v>
          </cell>
          <cell r="V80">
            <v>10.999756307480578</v>
          </cell>
          <cell r="W80">
            <v>10.493078505205682</v>
          </cell>
          <cell r="X80">
            <v>10.016394572877186</v>
          </cell>
          <cell r="Y80">
            <v>9.5673846692024256</v>
          </cell>
          <cell r="Z80">
            <v>9.1439567434666191</v>
          </cell>
          <cell r="AA80">
            <v>8.7442193428458701</v>
          </cell>
          <cell r="AB80">
            <v>8.3664582229371867</v>
          </cell>
          <cell r="AC80">
            <v>8.0091161550755423</v>
          </cell>
          <cell r="AD80">
            <v>7.6707754320572814</v>
          </cell>
          <cell r="AE80">
            <v>7.3501426607515645</v>
          </cell>
          <cell r="AF80">
            <v>7.0460355002761572</v>
          </cell>
          <cell r="AG80">
            <v>6.7573710614193052</v>
          </cell>
          <cell r="AH80">
            <v>6.4831557295032223</v>
          </cell>
          <cell r="AI80">
            <v>6.2224762110093499</v>
          </cell>
          <cell r="AJ80">
            <v>5.9744916356691373</v>
          </cell>
          <cell r="AK80">
            <v>5.7384265716655234</v>
          </cell>
          <cell r="AL80">
            <v>5.5135648331181866</v>
          </cell>
          <cell r="AM80">
            <v>5.2992439769590485</v>
          </cell>
        </row>
        <row r="83">
          <cell r="I83">
            <v>172200</v>
          </cell>
          <cell r="J83">
            <v>172200</v>
          </cell>
          <cell r="K83">
            <v>323400</v>
          </cell>
          <cell r="L83">
            <v>226800.00000000003</v>
          </cell>
          <cell r="M83">
            <v>224475</v>
          </cell>
          <cell r="N83">
            <v>491414.99999999988</v>
          </cell>
          <cell r="O83">
            <v>852854.51999935426</v>
          </cell>
          <cell r="P83">
            <v>664361</v>
          </cell>
          <cell r="Q83">
            <v>1150179.298125</v>
          </cell>
          <cell r="R83">
            <v>1902161.9369191858</v>
          </cell>
          <cell r="S83">
            <v>1341455</v>
          </cell>
          <cell r="T83">
            <v>1426657.7981969852</v>
          </cell>
          <cell r="U83">
            <v>1723544.0430000003</v>
          </cell>
          <cell r="V83">
            <v>1747090.5448599998</v>
          </cell>
          <cell r="W83">
            <v>1771107.9767572002</v>
          </cell>
          <cell r="X83">
            <v>1798741.0707923442</v>
          </cell>
          <cell r="Y83">
            <v>1826895.4735731906</v>
          </cell>
          <cell r="Z83">
            <v>1855581.2977433058</v>
          </cell>
          <cell r="AA83">
            <v>1884808.8550638079</v>
          </cell>
          <cell r="AB83">
            <v>1914588.6603643766</v>
          </cell>
          <cell r="AC83">
            <v>1944931.4355729499</v>
          </cell>
          <cell r="AD83">
            <v>1975848.1138257079</v>
          </cell>
          <cell r="AE83">
            <v>2007349.8436589336</v>
          </cell>
          <cell r="AF83">
            <v>2039447.9932843908</v>
          </cell>
          <cell r="AG83">
            <v>2072154.1549498804</v>
          </cell>
          <cell r="AH83">
            <v>2105480.1493866779</v>
          </cell>
          <cell r="AI83">
            <v>2139438.0303455889</v>
          </cell>
          <cell r="AJ83">
            <v>2174040.08922339</v>
          </cell>
          <cell r="AK83">
            <v>2209298.8597814557</v>
          </cell>
          <cell r="AL83">
            <v>2245227.1229584198</v>
          </cell>
          <cell r="AM83">
            <v>2281837.9117787355</v>
          </cell>
        </row>
        <row r="86">
          <cell r="I86">
            <v>0.22911630405586891</v>
          </cell>
          <cell r="J86">
            <v>0.22911630405586891</v>
          </cell>
          <cell r="K86">
            <v>0</v>
          </cell>
          <cell r="L86">
            <v>0.16370139567469888</v>
          </cell>
          <cell r="M86">
            <v>0</v>
          </cell>
          <cell r="N86">
            <v>0</v>
          </cell>
          <cell r="O86">
            <v>0</v>
          </cell>
          <cell r="P86">
            <v>0</v>
          </cell>
          <cell r="Q86">
            <v>0</v>
          </cell>
          <cell r="R86">
            <v>0</v>
          </cell>
          <cell r="S86">
            <v>-5.512448773872114E-2</v>
          </cell>
          <cell r="T86">
            <v>0.11299723061860079</v>
          </cell>
          <cell r="U86">
            <v>-5.8019988813384771E-8</v>
          </cell>
          <cell r="V86">
            <v>-5.7238021211603041E-8</v>
          </cell>
          <cell r="W86">
            <v>-5.6461834763155139E-8</v>
          </cell>
          <cell r="X86">
            <v>-5.5594441716877441E-8</v>
          </cell>
          <cell r="Y86">
            <v>-5.4737672172677776E-8</v>
          </cell>
          <cell r="Z86">
            <v>-5.3891470841449518E-8</v>
          </cell>
          <cell r="AA86">
            <v>-5.3055780879773806E-8</v>
          </cell>
          <cell r="AB86">
            <v>-5.2230543001741125E-8</v>
          </cell>
          <cell r="AC86">
            <v>-5.1415697033263541E-8</v>
          </cell>
          <cell r="AD86">
            <v>-5.0611180357762464E-8</v>
          </cell>
          <cell r="AE86">
            <v>-4.9816929248436281E-8</v>
          </cell>
          <cell r="AF86">
            <v>-4.903287820212654E-8</v>
          </cell>
          <cell r="AG86">
            <v>-4.8258960161362552E-8</v>
          </cell>
          <cell r="AH86">
            <v>-4.7495106958450606E-8</v>
          </cell>
          <cell r="AI86">
            <v>-4.674124864934015E-8</v>
          </cell>
          <cell r="AJ86">
            <v>-4.5997313957713004E-8</v>
          </cell>
          <cell r="AK86">
            <v>-4.5263230941117172E-8</v>
          </cell>
          <cell r="AL86">
            <v>-4.4538925880743818E-8</v>
          </cell>
          <cell r="AM86">
            <v>-4.3824324169605688E-8</v>
          </cell>
        </row>
        <row r="131">
          <cell r="I131">
            <v>39228.960784313727</v>
          </cell>
          <cell r="J131">
            <v>60465.803358261168</v>
          </cell>
          <cell r="K131">
            <v>55774.468286099858</v>
          </cell>
          <cell r="L131">
            <v>71843.555203236348</v>
          </cell>
          <cell r="M131">
            <v>68963.838297872338</v>
          </cell>
          <cell r="N131">
            <v>179004.88100709941</v>
          </cell>
          <cell r="O131">
            <v>125075.55022008804</v>
          </cell>
          <cell r="P131">
            <v>186844.32582048242</v>
          </cell>
          <cell r="Q131">
            <v>121247.31988009691</v>
          </cell>
          <cell r="R131">
            <v>891271.95806813915</v>
          </cell>
          <cell r="S131">
            <v>598033.68421052641</v>
          </cell>
          <cell r="T131">
            <v>949830.56635702623</v>
          </cell>
          <cell r="U131">
            <v>1290299.0079910548</v>
          </cell>
          <cell r="V131">
            <v>1308256.3834173365</v>
          </cell>
          <cell r="W131">
            <v>1327687.7772520741</v>
          </cell>
          <cell r="X131">
            <v>1402675.7705864799</v>
          </cell>
          <cell r="Y131">
            <v>1483298.79950736</v>
          </cell>
          <cell r="Z131">
            <v>1568609.7631409555</v>
          </cell>
          <cell r="AA131">
            <v>1658883.741119958</v>
          </cell>
          <cell r="AB131">
            <v>1754412.0700422251</v>
          </cell>
          <cell r="AC131">
            <v>1819820.5536961411</v>
          </cell>
          <cell r="AD131">
            <v>1887729.8733963226</v>
          </cell>
          <cell r="AE131">
            <v>1958237.2549885414</v>
          </cell>
          <cell r="AF131">
            <v>2031443.7466513088</v>
          </cell>
          <cell r="AG131">
            <v>2107454.3703174219</v>
          </cell>
          <cell r="AH131">
            <v>2186378.2791260784</v>
          </cell>
          <cell r="AI131">
            <v>2268328.9211466522</v>
          </cell>
          <cell r="AJ131">
            <v>2353424.2096248791</v>
          </cell>
          <cell r="AK131">
            <v>2441786.7000122601</v>
          </cell>
          <cell r="AL131">
            <v>2533543.7740499452</v>
          </cell>
          <cell r="AM131">
            <v>2628827.8311892189</v>
          </cell>
        </row>
        <row r="135">
          <cell r="N135">
            <v>14818.79337997885</v>
          </cell>
          <cell r="O135">
            <v>12529.291716686675</v>
          </cell>
          <cell r="P135">
            <v>89524.08066429419</v>
          </cell>
          <cell r="Q135">
            <v>172824.76884717584</v>
          </cell>
          <cell r="R135">
            <v>424369.654392467</v>
          </cell>
          <cell r="S135">
            <v>289204</v>
          </cell>
          <cell r="T135">
            <v>203330</v>
          </cell>
          <cell r="U135">
            <v>225810.58678196417</v>
          </cell>
          <cell r="V135">
            <v>230182.3701667696</v>
          </cell>
          <cell r="W135">
            <v>234662.93949722053</v>
          </cell>
          <cell r="X135">
            <v>239254.99378335601</v>
          </cell>
          <cell r="Y135">
            <v>243960.54398859895</v>
          </cell>
          <cell r="Z135">
            <v>248759.76553920851</v>
          </cell>
          <cell r="AA135">
            <v>253654.52746550427</v>
          </cell>
          <cell r="AB135">
            <v>258646.7361344469</v>
          </cell>
          <cell r="AC135">
            <v>263738.3359959306</v>
          </cell>
          <cell r="AD135">
            <v>268931.31034399773</v>
          </cell>
          <cell r="AE135">
            <v>274227.6820932735</v>
          </cell>
          <cell r="AF135">
            <v>279629.51457092457</v>
          </cell>
          <cell r="AG135">
            <v>285138.91232445237</v>
          </cell>
          <cell r="AH135">
            <v>290758.02194563753</v>
          </cell>
          <cell r="AI135">
            <v>296489.03291095933</v>
          </cell>
          <cell r="AJ135">
            <v>302334.17843881738</v>
          </cell>
          <cell r="AK135">
            <v>308295.73636389477</v>
          </cell>
          <cell r="AL135">
            <v>314376.03002900269</v>
          </cell>
          <cell r="AM135">
            <v>320577.42919475678</v>
          </cell>
        </row>
        <row r="139">
          <cell r="I139">
            <v>39228.960784313727</v>
          </cell>
          <cell r="J139">
            <v>60465.803358261168</v>
          </cell>
          <cell r="K139">
            <v>55774.468286099858</v>
          </cell>
          <cell r="L139">
            <v>71843.555203236348</v>
          </cell>
          <cell r="M139">
            <v>68963.838297872338</v>
          </cell>
          <cell r="N139">
            <v>193823.67438707827</v>
          </cell>
          <cell r="O139">
            <v>137604.84193677473</v>
          </cell>
          <cell r="P139">
            <v>276368.40648477664</v>
          </cell>
          <cell r="Q139">
            <v>294072.08872727276</v>
          </cell>
          <cell r="R139">
            <v>1315641.6124606063</v>
          </cell>
          <cell r="S139">
            <v>887237.68421052641</v>
          </cell>
          <cell r="T139">
            <v>1153160.5663570263</v>
          </cell>
          <cell r="U139">
            <v>1539791.6653311951</v>
          </cell>
          <cell r="V139">
            <v>1569936.5449559614</v>
          </cell>
          <cell r="W139">
            <v>1580893.8899131282</v>
          </cell>
          <cell r="X139">
            <v>1650714.5424826727</v>
          </cell>
          <cell r="Y139">
            <v>1736096.0121779086</v>
          </cell>
          <cell r="Z139">
            <v>1826271.0895186721</v>
          </cell>
          <cell r="AA139">
            <v>1921514.9287086911</v>
          </cell>
          <cell r="AB139">
            <v>2022119.4482610717</v>
          </cell>
          <cell r="AC139">
            <v>2092800.4098112448</v>
          </cell>
          <cell r="AD139">
            <v>2166087.1994549618</v>
          </cell>
          <cell r="AE139">
            <v>2242079.138303834</v>
          </cell>
          <cell r="AF139">
            <v>2320879.4116617786</v>
          </cell>
          <cell r="AG139">
            <v>2402595.2212832952</v>
          </cell>
          <cell r="AH139">
            <v>2487337.9436790505</v>
          </cell>
          <cell r="AI139">
            <v>2575223.2947101779</v>
          </cell>
          <cell r="AJ139">
            <v>2666371.500722399</v>
          </cell>
          <cell r="AK139">
            <v>2760907.4764811168</v>
          </cell>
          <cell r="AL139">
            <v>2858961.010179094</v>
          </cell>
          <cell r="AM139">
            <v>2960666.9557992104</v>
          </cell>
        </row>
        <row r="140">
          <cell r="I140">
            <v>21968.218039215688</v>
          </cell>
          <cell r="J140">
            <v>33860.849880626258</v>
          </cell>
          <cell r="K140">
            <v>31422.937043329475</v>
          </cell>
          <cell r="L140">
            <v>52100.616289606536</v>
          </cell>
          <cell r="M140">
            <v>61170.783731877229</v>
          </cell>
          <cell r="N140">
            <v>182194.25392385357</v>
          </cell>
          <cell r="O140">
            <v>131306.20248099242</v>
          </cell>
          <cell r="P140">
            <v>413908.89679715305</v>
          </cell>
          <cell r="Q140">
            <v>240792.99805918359</v>
          </cell>
          <cell r="R140">
            <v>1249859.5318375758</v>
          </cell>
          <cell r="S140">
            <v>467749.2792260063</v>
          </cell>
          <cell r="T140">
            <v>1002353.923273558</v>
          </cell>
          <cell r="U140">
            <v>1406922.3508097206</v>
          </cell>
          <cell r="V140">
            <v>1488408.6706916513</v>
          </cell>
          <cell r="W140">
            <v>1494887.4869063022</v>
          </cell>
          <cell r="X140">
            <v>1560415.8295595732</v>
          </cell>
          <cell r="Y140">
            <v>1641162.3687878023</v>
          </cell>
          <cell r="Z140">
            <v>1726445.4759332426</v>
          </cell>
          <cell r="AA140">
            <v>1816525.5592337945</v>
          </cell>
          <cell r="AB140">
            <v>1911678.9312936165</v>
          </cell>
          <cell r="AC140">
            <v>1978561.2815803441</v>
          </cell>
          <cell r="AD140">
            <v>2047911.4031839462</v>
          </cell>
          <cell r="AE140">
            <v>2119823.4182956922</v>
          </cell>
          <cell r="AF140">
            <v>2194395.113049726</v>
          </cell>
          <cell r="AG140">
            <v>2271728.0819554166</v>
          </cell>
          <cell r="AH140">
            <v>2351927.8780682036</v>
          </cell>
          <cell r="AI140">
            <v>2435104.1691280929</v>
          </cell>
          <cell r="AJ140">
            <v>2521370.899904131</v>
          </cell>
          <cell r="AK140">
            <v>2610846.4609927749</v>
          </cell>
          <cell r="AL140">
            <v>2703653.8643279406</v>
          </cell>
          <cell r="AM140">
            <v>2799920.9256709074</v>
          </cell>
        </row>
        <row r="159">
          <cell r="S159">
            <v>120903</v>
          </cell>
          <cell r="T159">
            <v>16157.629029008525</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22</v>
          </cell>
          <cell r="L168">
            <v>22</v>
          </cell>
          <cell r="M168">
            <v>22</v>
          </cell>
          <cell r="N168">
            <v>22</v>
          </cell>
          <cell r="O168">
            <v>87.3</v>
          </cell>
          <cell r="P168">
            <v>87.3</v>
          </cell>
          <cell r="Q168">
            <v>87.3</v>
          </cell>
          <cell r="R168">
            <v>87.3</v>
          </cell>
          <cell r="S168">
            <v>87.3</v>
          </cell>
          <cell r="T168">
            <v>87.3</v>
          </cell>
          <cell r="U168">
            <v>87.3</v>
          </cell>
          <cell r="V168">
            <v>108.8</v>
          </cell>
          <cell r="W168">
            <v>112.99720000000001</v>
          </cell>
          <cell r="X168">
            <v>117.27834400000003</v>
          </cell>
          <cell r="Y168">
            <v>121.64511088000003</v>
          </cell>
          <cell r="Z168">
            <v>126.09921309760001</v>
          </cell>
          <cell r="AA168">
            <v>130.64239735955212</v>
          </cell>
          <cell r="AB168">
            <v>135.27644530674308</v>
          </cell>
          <cell r="AC168">
            <v>140.00317421287792</v>
          </cell>
          <cell r="AD168">
            <v>144.82443769713549</v>
          </cell>
          <cell r="AE168">
            <v>149.74212645107821</v>
          </cell>
          <cell r="AF168">
            <v>154.75816898009975</v>
          </cell>
          <cell r="AG168">
            <v>159.87453235970179</v>
          </cell>
          <cell r="AH168">
            <v>165.09322300689587</v>
          </cell>
          <cell r="AI168">
            <v>170.41628746703373</v>
          </cell>
          <cell r="AJ168">
            <v>175.84581321637444</v>
          </cell>
          <cell r="AK168">
            <v>181.38392948070194</v>
          </cell>
          <cell r="AL168">
            <v>187.03280807031592</v>
          </cell>
          <cell r="AM168">
            <v>192.79466423172232</v>
          </cell>
        </row>
        <row r="195">
          <cell r="S195">
            <v>0</v>
          </cell>
          <cell r="T195">
            <v>54997.687845552893</v>
          </cell>
          <cell r="U195">
            <v>0</v>
          </cell>
          <cell r="V195">
            <v>118118.83716202532</v>
          </cell>
          <cell r="W195">
            <v>120481.21390526621</v>
          </cell>
          <cell r="X195">
            <v>130289.25263003779</v>
          </cell>
          <cell r="Y195">
            <v>132821.0535381712</v>
          </cell>
          <cell r="Z195">
            <v>135402.75062302549</v>
          </cell>
          <cell r="AA195">
            <v>138035.3344097129</v>
          </cell>
          <cell r="AB195">
            <v>140719.81515988059</v>
          </cell>
          <cell r="AC195">
            <v>143457.22326566844</v>
          </cell>
          <cell r="AD195">
            <v>146248.60965159975</v>
          </cell>
          <cell r="AE195">
            <v>149095.0461844551</v>
          </cell>
          <cell r="AF195">
            <v>151997.62609136826</v>
          </cell>
          <cell r="AG195">
            <v>154957.46438625015</v>
          </cell>
          <cell r="AH195">
            <v>157975.69830475835</v>
          </cell>
          <cell r="AI195">
            <v>161053.4877479471</v>
          </cell>
          <cell r="AJ195">
            <v>164192.01573476722</v>
          </cell>
          <cell r="AK195">
            <v>167392.48886364393</v>
          </cell>
          <cell r="AL195">
            <v>170656.13778324294</v>
          </cell>
          <cell r="AM195">
            <v>173984.21767265542</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114577</v>
          </cell>
          <cell r="T210">
            <v>71155.316874561424</v>
          </cell>
          <cell r="U210">
            <v>0</v>
          </cell>
          <cell r="V210">
            <v>118118.83716202532</v>
          </cell>
          <cell r="W210">
            <v>120481.21390526621</v>
          </cell>
          <cell r="X210">
            <v>130289.25263003779</v>
          </cell>
          <cell r="Y210">
            <v>132821.0535381712</v>
          </cell>
          <cell r="Z210">
            <v>135402.75062302549</v>
          </cell>
          <cell r="AA210">
            <v>138035.3344097129</v>
          </cell>
          <cell r="AB210">
            <v>140719.81515988059</v>
          </cell>
          <cell r="AC210">
            <v>143457.22326566844</v>
          </cell>
          <cell r="AD210">
            <v>146248.60965159975</v>
          </cell>
          <cell r="AE210">
            <v>149095.0461844551</v>
          </cell>
          <cell r="AF210">
            <v>151997.62609136826</v>
          </cell>
          <cell r="AG210">
            <v>154957.46438625015</v>
          </cell>
          <cell r="AH210">
            <v>157975.69830475835</v>
          </cell>
          <cell r="AI210">
            <v>161053.4877479471</v>
          </cell>
          <cell r="AJ210">
            <v>164192.01573476722</v>
          </cell>
          <cell r="AK210">
            <v>167392.48886364393</v>
          </cell>
          <cell r="AL210">
            <v>170656.13778324294</v>
          </cell>
          <cell r="AM210">
            <v>173984.21767265542</v>
          </cell>
        </row>
        <row r="212">
          <cell r="S212">
            <v>3551</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2775</v>
          </cell>
          <cell r="T214">
            <v>0</v>
          </cell>
          <cell r="U214">
            <v>0</v>
          </cell>
          <cell r="V214">
            <v>0</v>
          </cell>
          <cell r="W214">
            <v>0</v>
          </cell>
          <cell r="X214">
            <v>0</v>
          </cell>
          <cell r="Y214">
            <v>0</v>
          </cell>
          <cell r="Z214">
            <v>263035</v>
          </cell>
          <cell r="AA214">
            <v>0</v>
          </cell>
          <cell r="AB214">
            <v>0</v>
          </cell>
          <cell r="AC214">
            <v>0</v>
          </cell>
          <cell r="AD214">
            <v>0</v>
          </cell>
          <cell r="AE214">
            <v>263035</v>
          </cell>
          <cell r="AF214">
            <v>0</v>
          </cell>
          <cell r="AG214">
            <v>0</v>
          </cell>
          <cell r="AH214">
            <v>0</v>
          </cell>
          <cell r="AI214">
            <v>0</v>
          </cell>
          <cell r="AJ214">
            <v>263035</v>
          </cell>
          <cell r="AK214">
            <v>0</v>
          </cell>
          <cell r="AL214">
            <v>0</v>
          </cell>
          <cell r="AM214">
            <v>0</v>
          </cell>
        </row>
        <row r="216">
          <cell r="S216">
            <v>120903</v>
          </cell>
          <cell r="T216">
            <v>71155.316874561424</v>
          </cell>
          <cell r="U216">
            <v>0</v>
          </cell>
          <cell r="V216">
            <v>118118.83716202532</v>
          </cell>
          <cell r="W216">
            <v>120481.21390526621</v>
          </cell>
          <cell r="X216">
            <v>130289.25263003779</v>
          </cell>
          <cell r="Y216">
            <v>132821.0535381712</v>
          </cell>
          <cell r="Z216">
            <v>398437.75062302547</v>
          </cell>
          <cell r="AA216">
            <v>138035.3344097129</v>
          </cell>
          <cell r="AB216">
            <v>140719.81515988059</v>
          </cell>
          <cell r="AC216">
            <v>143457.22326566844</v>
          </cell>
          <cell r="AD216">
            <v>146248.60965159975</v>
          </cell>
          <cell r="AE216">
            <v>412130.0461844551</v>
          </cell>
          <cell r="AF216">
            <v>151997.62609136826</v>
          </cell>
          <cell r="AG216">
            <v>154957.46438625015</v>
          </cell>
          <cell r="AH216">
            <v>157975.69830475835</v>
          </cell>
          <cell r="AI216">
            <v>161053.4877479471</v>
          </cell>
          <cell r="AJ216">
            <v>427227.01573476719</v>
          </cell>
          <cell r="AK216">
            <v>167392.48886364393</v>
          </cell>
          <cell r="AL216">
            <v>170656.13778324294</v>
          </cell>
          <cell r="AM216">
            <v>173984.21767265542</v>
          </cell>
        </row>
        <row r="223">
          <cell r="I223">
            <v>29</v>
          </cell>
          <cell r="J223">
            <v>29</v>
          </cell>
          <cell r="K223">
            <v>24</v>
          </cell>
          <cell r="L223">
            <v>28</v>
          </cell>
          <cell r="M223">
            <v>37</v>
          </cell>
          <cell r="N223">
            <v>34</v>
          </cell>
          <cell r="O223">
            <v>32</v>
          </cell>
          <cell r="P223">
            <v>31</v>
          </cell>
          <cell r="Q223">
            <v>62</v>
          </cell>
          <cell r="R223">
            <v>62</v>
          </cell>
          <cell r="S223">
            <v>65</v>
          </cell>
          <cell r="T223">
            <v>63.345603207300364</v>
          </cell>
          <cell r="U223">
            <v>68.469135666539628</v>
          </cell>
          <cell r="V223">
            <v>67.891177907015063</v>
          </cell>
          <cell r="W223">
            <v>67.265503200000012</v>
          </cell>
          <cell r="X223">
            <v>66.301804155200003</v>
          </cell>
          <cell r="Y223">
            <v>65.274504707327992</v>
          </cell>
          <cell r="Z223">
            <v>64.181444995679072</v>
          </cell>
          <cell r="AA223">
            <v>63.020404217821188</v>
          </cell>
          <cell r="AB223">
            <v>61.789099055573978</v>
          </cell>
          <cell r="AC223">
            <v>63.005397981661922</v>
          </cell>
          <cell r="AD223">
            <v>64.245913055721388</v>
          </cell>
          <cell r="AE223">
            <v>65.511127502406296</v>
          </cell>
          <cell r="AF223">
            <v>66.801534199880606</v>
          </cell>
          <cell r="AG223">
            <v>68.117635872778692</v>
          </cell>
          <cell r="AH223">
            <v>69.459945289023707</v>
          </cell>
          <cell r="AI223">
            <v>70.828985460581521</v>
          </cell>
          <cell r="AJ223">
            <v>72.225289848228286</v>
          </cell>
          <cell r="AK223">
            <v>73.64940257041232</v>
          </cell>
          <cell r="AL223">
            <v>75.101878616292254</v>
          </cell>
          <cell r="AM223">
            <v>76.583284063034469</v>
          </cell>
        </row>
        <row r="225">
          <cell r="I225">
            <v>76120.639360691988</v>
          </cell>
          <cell r="J225">
            <v>55833.623529718614</v>
          </cell>
          <cell r="K225">
            <v>41030.399680884053</v>
          </cell>
          <cell r="L225">
            <v>57353.650429500631</v>
          </cell>
          <cell r="M225">
            <v>81906.921045992232</v>
          </cell>
          <cell r="N225">
            <v>83936.949630197734</v>
          </cell>
          <cell r="O225">
            <v>95462.304921968796</v>
          </cell>
          <cell r="P225">
            <v>111026.88809806248</v>
          </cell>
          <cell r="Q225">
            <v>195026.33428695964</v>
          </cell>
          <cell r="R225">
            <v>222053.77619612502</v>
          </cell>
          <cell r="S225">
            <v>284686</v>
          </cell>
          <cell r="T225">
            <v>454339</v>
          </cell>
          <cell r="U225">
            <v>524372.81596343091</v>
          </cell>
          <cell r="V225">
            <v>559938.19590538926</v>
          </cell>
          <cell r="W225">
            <v>592100.21263157902</v>
          </cell>
          <cell r="X225">
            <v>619495.57337006426</v>
          </cell>
          <cell r="Y225">
            <v>643557.22626007139</v>
          </cell>
          <cell r="Z225">
            <v>663506.0982915354</v>
          </cell>
          <cell r="AA225">
            <v>678648.3887163538</v>
          </cell>
          <cell r="AB225">
            <v>688396.79003876098</v>
          </cell>
          <cell r="AC225">
            <v>733851.18504058954</v>
          </cell>
          <cell r="AD225">
            <v>782310.23699577898</v>
          </cell>
          <cell r="AE225">
            <v>833972.72762015439</v>
          </cell>
          <cell r="AF225">
            <v>889050.59793955798</v>
          </cell>
          <cell r="AG225">
            <v>947769.81985653215</v>
          </cell>
          <cell r="AH225">
            <v>1010371.3254642391</v>
          </cell>
          <cell r="AI225">
            <v>1077111.9979348953</v>
          </cell>
          <cell r="AJ225">
            <v>1148265.7280636998</v>
          </cell>
          <cell r="AK225">
            <v>1224124.5408197874</v>
          </cell>
          <cell r="AL225">
            <v>1304999.7965442082</v>
          </cell>
          <cell r="AM225">
            <v>1391223.4717425318</v>
          </cell>
        </row>
        <row r="231">
          <cell r="I231">
            <v>2946.2379198207918</v>
          </cell>
          <cell r="J231">
            <v>2946.2379198207918</v>
          </cell>
          <cell r="K231">
            <v>1859.256010256332</v>
          </cell>
          <cell r="L231">
            <v>1387.5883168427572</v>
          </cell>
          <cell r="M231">
            <v>2354.1577090225533</v>
          </cell>
          <cell r="N231">
            <v>6139.3046246296726</v>
          </cell>
          <cell r="O231">
            <v>2641.0564225690277</v>
          </cell>
          <cell r="P231">
            <v>918.03084223013047</v>
          </cell>
          <cell r="Q231">
            <v>844.25454545454545</v>
          </cell>
          <cell r="R231">
            <v>1418.1028883047609</v>
          </cell>
          <cell r="S231">
            <v>3560.0713902389875</v>
          </cell>
          <cell r="T231">
            <v>192998</v>
          </cell>
          <cell r="U231">
            <v>224690.86545271933</v>
          </cell>
          <cell r="V231">
            <v>232379.05889952095</v>
          </cell>
          <cell r="W231">
            <v>241070.23009548653</v>
          </cell>
          <cell r="X231">
            <v>250086.85913020332</v>
          </cell>
          <cell r="Y231">
            <v>259071.41887324525</v>
          </cell>
          <cell r="Z231">
            <v>267995.72568860051</v>
          </cell>
          <cell r="AA231">
            <v>276830.75894861709</v>
          </cell>
          <cell r="AB231">
            <v>285546.80197012605</v>
          </cell>
          <cell r="AC231">
            <v>294575.67342934397</v>
          </cell>
          <cell r="AD231">
            <v>303929.25153384346</v>
          </cell>
          <cell r="AE231">
            <v>313619.87702086096</v>
          </cell>
          <cell r="AF231">
            <v>323660.37140066811</v>
          </cell>
          <cell r="AG231">
            <v>334064.0559248983</v>
          </cell>
          <cell r="AH231">
            <v>344844.77130877401</v>
          </cell>
          <cell r="AI231">
            <v>356016.89823734103</v>
          </cell>
          <cell r="AJ231">
            <v>367595.37868702086</v>
          </cell>
          <cell r="AK231">
            <v>379595.73809504654</v>
          </cell>
          <cell r="AL231">
            <v>392034.10841065407</v>
          </cell>
          <cell r="AM231">
            <v>404927.25206325494</v>
          </cell>
        </row>
        <row r="237">
          <cell r="I237">
            <v>7969.3320782037808</v>
          </cell>
          <cell r="J237">
            <v>7969.3320782037808</v>
          </cell>
          <cell r="K237">
            <v>9042.7451407921599</v>
          </cell>
          <cell r="L237">
            <v>16777.204194553338</v>
          </cell>
          <cell r="M237">
            <v>17856.064132586162</v>
          </cell>
          <cell r="N237">
            <v>22035.810588391851</v>
          </cell>
          <cell r="O237">
            <v>28011.20448179272</v>
          </cell>
          <cell r="P237">
            <v>28209.410834321869</v>
          </cell>
          <cell r="Q237">
            <v>25942.400000000001</v>
          </cell>
          <cell r="R237">
            <v>38600</v>
          </cell>
          <cell r="S237">
            <v>96903.233747375751</v>
          </cell>
          <cell r="T237">
            <v>95034</v>
          </cell>
          <cell r="U237">
            <v>112316.78120706396</v>
          </cell>
          <cell r="V237">
            <v>116159.89756830163</v>
          </cell>
          <cell r="W237">
            <v>120504.37490912978</v>
          </cell>
          <cell r="X237">
            <v>125011.53966848509</v>
          </cell>
          <cell r="Y237">
            <v>129502.67387132779</v>
          </cell>
          <cell r="Z237">
            <v>133963.68929349625</v>
          </cell>
          <cell r="AA237">
            <v>138380.0793217381</v>
          </cell>
          <cell r="AB237">
            <v>142736.98940380005</v>
          </cell>
          <cell r="AC237">
            <v>147250.27381430974</v>
          </cell>
          <cell r="AD237">
            <v>151925.87014240044</v>
          </cell>
          <cell r="AE237">
            <v>156769.94718305778</v>
          </cell>
          <cell r="AF237">
            <v>161788.91405647906</v>
          </cell>
          <cell r="AG237">
            <v>166989.4296898178</v>
          </cell>
          <cell r="AH237">
            <v>172378.41267578251</v>
          </cell>
          <cell r="AI237">
            <v>177963.051523139</v>
          </cell>
          <cell r="AJ237">
            <v>183750.81531476768</v>
          </cell>
          <cell r="AK237">
            <v>189749.46478955451</v>
          </cell>
          <cell r="AL237">
            <v>195967.06386504741</v>
          </cell>
          <cell r="AM237">
            <v>202411.99161848627</v>
          </cell>
        </row>
        <row r="250">
          <cell r="I250">
            <v>0</v>
          </cell>
          <cell r="J250">
            <v>0</v>
          </cell>
          <cell r="K250">
            <v>120777.93574411228</v>
          </cell>
          <cell r="L250">
            <v>102280.24086851256</v>
          </cell>
          <cell r="M250">
            <v>0</v>
          </cell>
          <cell r="N250">
            <v>5077.1647090958759</v>
          </cell>
          <cell r="O250">
            <v>2040.8163265306123</v>
          </cell>
          <cell r="P250">
            <v>163229.6164491894</v>
          </cell>
          <cell r="Q250">
            <v>36757.338291504559</v>
          </cell>
          <cell r="R250">
            <v>61741.672435430482</v>
          </cell>
          <cell r="S250">
            <v>154999.16362602139</v>
          </cell>
          <cell r="T250">
            <v>107529.91705069125</v>
          </cell>
          <cell r="U250">
            <v>26525.527659569172</v>
          </cell>
          <cell r="V250">
            <v>17754.561468827193</v>
          </cell>
          <cell r="W250">
            <v>9030.842812950028</v>
          </cell>
          <cell r="X250">
            <v>10439.916801613066</v>
          </cell>
          <cell r="Y250">
            <v>11548.816507208372</v>
          </cell>
          <cell r="Z250">
            <v>12945.953281023872</v>
          </cell>
          <cell r="AA250">
            <v>13443.24769703182</v>
          </cell>
          <cell r="AB250">
            <v>13773.577542140916</v>
          </cell>
          <cell r="AC250">
            <v>13958.588768690171</v>
          </cell>
          <cell r="AD250">
            <v>14018.238788808665</v>
          </cell>
          <cell r="AE250">
            <v>14123.707733036168</v>
          </cell>
          <cell r="AF250">
            <v>13951.022559323777</v>
          </cell>
          <cell r="AG250">
            <v>13710.261029253912</v>
          </cell>
          <cell r="AH250">
            <v>13412.8667011207</v>
          </cell>
          <cell r="AI250">
            <v>13069.181997673835</v>
          </cell>
          <cell r="AJ250">
            <v>12688.46846829495</v>
          </cell>
          <cell r="AK250">
            <v>12278.951084409311</v>
          </cell>
          <cell r="AL250">
            <v>11847.877877293178</v>
          </cell>
          <cell r="AM250">
            <v>14024.140468769747</v>
          </cell>
        </row>
        <row r="255">
          <cell r="I255">
            <v>0</v>
          </cell>
          <cell r="J255">
            <v>12702.632342833907</v>
          </cell>
          <cell r="K255">
            <v>7437.0240410253282</v>
          </cell>
          <cell r="L255">
            <v>11479.13971206281</v>
          </cell>
          <cell r="M255">
            <v>15990.505193360741</v>
          </cell>
          <cell r="N255">
            <v>3511.1706077489071</v>
          </cell>
          <cell r="O255">
            <v>22504.881952781114</v>
          </cell>
          <cell r="P255">
            <v>24492.012653222617</v>
          </cell>
          <cell r="Q255">
            <v>377463.18463212746</v>
          </cell>
          <cell r="R255">
            <v>175804</v>
          </cell>
          <cell r="S255">
            <v>441345.26447163714</v>
          </cell>
          <cell r="T255">
            <v>943558</v>
          </cell>
          <cell r="U255">
            <v>510682.65789766278</v>
          </cell>
          <cell r="V255">
            <v>546851.87551824551</v>
          </cell>
          <cell r="W255">
            <v>580346.51234949683</v>
          </cell>
          <cell r="X255">
            <v>612664.58741243079</v>
          </cell>
          <cell r="Y255">
            <v>642955.41908563068</v>
          </cell>
          <cell r="Z255">
            <v>670505.01153681765</v>
          </cell>
          <cell r="AA255">
            <v>694642.73867404275</v>
          </cell>
          <cell r="AB255">
            <v>714756.32330114197</v>
          </cell>
          <cell r="AC255">
            <v>743183.94978381693</v>
          </cell>
          <cell r="AD255">
            <v>772745.50516143208</v>
          </cell>
          <cell r="AE255">
            <v>803486.29847141774</v>
          </cell>
          <cell r="AF255">
            <v>835453.4511432288</v>
          </cell>
          <cell r="AG255">
            <v>868695.96954578627</v>
          </cell>
          <cell r="AH255">
            <v>903264.8204402444</v>
          </cell>
          <cell r="AI255">
            <v>939213.00945447292</v>
          </cell>
          <cell r="AJ255">
            <v>976595.66270029929</v>
          </cell>
          <cell r="AK255">
            <v>1015470.1116594202</v>
          </cell>
          <cell r="AL255">
            <v>1055895.9814689264</v>
          </cell>
          <cell r="AM255">
            <v>1097935.2827426293</v>
          </cell>
        </row>
        <row r="258">
          <cell r="Q258">
            <v>0</v>
          </cell>
          <cell r="R258">
            <v>66000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R260">
            <v>6578.2080623030315</v>
          </cell>
          <cell r="S260">
            <v>0</v>
          </cell>
          <cell r="T260">
            <v>0</v>
          </cell>
          <cell r="U260">
            <v>25805.980159821098</v>
          </cell>
          <cell r="V260">
            <v>26165.127668346729</v>
          </cell>
          <cell r="W260">
            <v>26553.755545041484</v>
          </cell>
          <cell r="X260">
            <v>28053.515411729601</v>
          </cell>
          <cell r="Y260">
            <v>29665.975990147199</v>
          </cell>
          <cell r="Z260">
            <v>31372.19526281911</v>
          </cell>
          <cell r="AA260">
            <v>33177.67482239916</v>
          </cell>
          <cell r="AB260">
            <v>35088.241400844505</v>
          </cell>
          <cell r="AC260">
            <v>36396.41107392282</v>
          </cell>
          <cell r="AD260">
            <v>37754.597467926455</v>
          </cell>
          <cell r="AE260">
            <v>39164.745099770829</v>
          </cell>
          <cell r="AF260">
            <v>40628.874933026178</v>
          </cell>
          <cell r="AG260">
            <v>42149.087406348437</v>
          </cell>
          <cell r="AH260">
            <v>43727.565582521565</v>
          </cell>
          <cell r="AI260">
            <v>45366.578422933046</v>
          </cell>
          <cell r="AJ260">
            <v>47068.484192497584</v>
          </cell>
          <cell r="AK260">
            <v>48835.734000245204</v>
          </cell>
          <cell r="AL260">
            <v>50670.875480998904</v>
          </cell>
          <cell r="AM260">
            <v>52576.556623784381</v>
          </cell>
        </row>
        <row r="263">
          <cell r="I263">
            <v>87036.209358716558</v>
          </cell>
          <cell r="J263">
            <v>79451.8258705771</v>
          </cell>
          <cell r="K263">
            <v>180147.36061707014</v>
          </cell>
          <cell r="L263">
            <v>189277.82352147208</v>
          </cell>
          <cell r="M263">
            <v>118107.64808096169</v>
          </cell>
          <cell r="N263">
            <v>120700.40016006403</v>
          </cell>
          <cell r="O263">
            <v>150660.26410564227</v>
          </cell>
          <cell r="P263">
            <v>327875.95887702651</v>
          </cell>
          <cell r="Q263">
            <v>636033.51175604621</v>
          </cell>
          <cell r="R263">
            <v>481747.47092139011</v>
          </cell>
          <cell r="S263">
            <v>981493.73323527328</v>
          </cell>
          <cell r="T263">
            <v>1793458.9170506913</v>
          </cell>
          <cell r="U263">
            <v>1424394.6283402671</v>
          </cell>
          <cell r="V263">
            <v>1499248.7170286314</v>
          </cell>
          <cell r="W263">
            <v>1569605.9283436837</v>
          </cell>
          <cell r="X263">
            <v>1645751.9917945263</v>
          </cell>
          <cell r="Y263">
            <v>1716301.5305876306</v>
          </cell>
          <cell r="Z263">
            <v>1780288.6733542928</v>
          </cell>
          <cell r="AA263">
            <v>1835122.8881801828</v>
          </cell>
          <cell r="AB263">
            <v>1880298.7236568145</v>
          </cell>
          <cell r="AC263">
            <v>1969216.0819106731</v>
          </cell>
          <cell r="AD263">
            <v>2062683.7000901904</v>
          </cell>
          <cell r="AE263">
            <v>2161137.3031282984</v>
          </cell>
          <cell r="AF263">
            <v>2264533.2320322841</v>
          </cell>
          <cell r="AG263">
            <v>2373378.6234526369</v>
          </cell>
          <cell r="AH263">
            <v>2487999.7621726827</v>
          </cell>
          <cell r="AI263">
            <v>2608740.7175704548</v>
          </cell>
          <cell r="AJ263">
            <v>2735964.5374265802</v>
          </cell>
          <cell r="AK263">
            <v>2870054.5404484631</v>
          </cell>
          <cell r="AL263">
            <v>3011415.7036471278</v>
          </cell>
          <cell r="AM263">
            <v>3163098.6952594561</v>
          </cell>
        </row>
        <row r="271">
          <cell r="I271">
            <v>0</v>
          </cell>
          <cell r="J271">
            <v>0</v>
          </cell>
          <cell r="K271">
            <v>0</v>
          </cell>
          <cell r="L271">
            <v>0</v>
          </cell>
          <cell r="M271">
            <v>0</v>
          </cell>
          <cell r="N271">
            <v>1523263.3493220001</v>
          </cell>
          <cell r="O271">
            <v>5257044.0441089999</v>
          </cell>
          <cell r="P271">
            <v>0</v>
          </cell>
          <cell r="Q271">
            <v>0</v>
          </cell>
          <cell r="R271">
            <v>0</v>
          </cell>
          <cell r="S271">
            <v>233711</v>
          </cell>
          <cell r="T271">
            <v>323086.84407796105</v>
          </cell>
          <cell r="U271">
            <v>323086.84407796105</v>
          </cell>
          <cell r="V271">
            <v>441205.68123998633</v>
          </cell>
          <cell r="W271">
            <v>561686.89514525258</v>
          </cell>
          <cell r="X271">
            <v>691976.14777529042</v>
          </cell>
          <cell r="Y271">
            <v>824797.20131346164</v>
          </cell>
          <cell r="Z271">
            <v>1223234.9519364871</v>
          </cell>
          <cell r="AA271">
            <v>1361270.2863461999</v>
          </cell>
          <cell r="AB271">
            <v>1501990.1015060805</v>
          </cell>
          <cell r="AC271">
            <v>1645447.3247717489</v>
          </cell>
          <cell r="AD271">
            <v>1791695.9344233489</v>
          </cell>
          <cell r="AE271">
            <v>2203825.9806078039</v>
          </cell>
          <cell r="AF271">
            <v>2355823.6066991719</v>
          </cell>
          <cell r="AG271">
            <v>2510781.0710854223</v>
          </cell>
          <cell r="AH271">
            <v>2668756.7693901807</v>
          </cell>
          <cell r="AI271">
            <v>2829810.2571381279</v>
          </cell>
          <cell r="AJ271">
            <v>3257037.272872895</v>
          </cell>
          <cell r="AK271">
            <v>3424429.7617365387</v>
          </cell>
          <cell r="AL271">
            <v>3595085.8995197816</v>
          </cell>
          <cell r="AM271">
            <v>3769070.1171924369</v>
          </cell>
        </row>
        <row r="274">
          <cell r="H274">
            <v>0.02</v>
          </cell>
          <cell r="N274">
            <v>26675.139348000001</v>
          </cell>
          <cell r="O274">
            <v>60218.142947820001</v>
          </cell>
          <cell r="R274">
            <v>0</v>
          </cell>
          <cell r="S274">
            <v>4197</v>
          </cell>
          <cell r="T274">
            <v>1390.1946107784431</v>
          </cell>
          <cell r="U274">
            <v>0</v>
          </cell>
          <cell r="V274">
            <v>2362.3767432405066</v>
          </cell>
          <cell r="W274">
            <v>4772.0010213458308</v>
          </cell>
          <cell r="X274">
            <v>7377.7860739465868</v>
          </cell>
          <cell r="Y274">
            <v>10034.20714471001</v>
          </cell>
          <cell r="Z274">
            <v>12742.26215717052</v>
          </cell>
          <cell r="AA274">
            <v>15502.96884536478</v>
          </cell>
          <cell r="AB274">
            <v>18317.365148562392</v>
          </cell>
          <cell r="AC274">
            <v>21186.509613875762</v>
          </cell>
          <cell r="AD274">
            <v>24111.481806907756</v>
          </cell>
          <cell r="AE274">
            <v>27093.382730596859</v>
          </cell>
          <cell r="AF274">
            <v>30133.335252424225</v>
          </cell>
          <cell r="AG274">
            <v>33232.484540149228</v>
          </cell>
          <cell r="AH274">
            <v>36391.998506244396</v>
          </cell>
          <cell r="AI274">
            <v>39613.068261203342</v>
          </cell>
          <cell r="AJ274">
            <v>42896.908575898684</v>
          </cell>
          <cell r="AK274">
            <v>46244.758353171565</v>
          </cell>
          <cell r="AL274">
            <v>49657.881108836424</v>
          </cell>
          <cell r="AM274">
            <v>53137.565462289531</v>
          </cell>
        </row>
        <row r="275">
          <cell r="H275">
            <v>0.1</v>
          </cell>
          <cell r="N275">
            <v>13807.786192199999</v>
          </cell>
          <cell r="O275">
            <v>31067.518932450002</v>
          </cell>
          <cell r="R275">
            <v>0</v>
          </cell>
          <cell r="S275">
            <v>3227</v>
          </cell>
          <cell r="T275">
            <v>2413.0988023952095</v>
          </cell>
          <cell r="U275">
            <v>456.40000000000003</v>
          </cell>
          <cell r="V275">
            <v>456.40000000000003</v>
          </cell>
          <cell r="W275">
            <v>456.40000000000003</v>
          </cell>
          <cell r="X275">
            <v>456.40000000000003</v>
          </cell>
          <cell r="Y275">
            <v>456.40000000000003</v>
          </cell>
          <cell r="Z275">
            <v>456.40000000000003</v>
          </cell>
          <cell r="AA275">
            <v>456.40000000000003</v>
          </cell>
          <cell r="AB275">
            <v>456.40000000000003</v>
          </cell>
          <cell r="AC275">
            <v>456.40000000000003</v>
          </cell>
          <cell r="AD275">
            <v>456.39999999999969</v>
          </cell>
          <cell r="AE275">
            <v>0</v>
          </cell>
          <cell r="AF275">
            <v>0</v>
          </cell>
          <cell r="AG275">
            <v>0</v>
          </cell>
          <cell r="AH275">
            <v>0</v>
          </cell>
          <cell r="AI275">
            <v>0</v>
          </cell>
          <cell r="AJ275">
            <v>0</v>
          </cell>
          <cell r="AK275">
            <v>0</v>
          </cell>
          <cell r="AL275">
            <v>0</v>
          </cell>
          <cell r="AM275">
            <v>0</v>
          </cell>
        </row>
        <row r="276">
          <cell r="H276">
            <v>0.2</v>
          </cell>
          <cell r="N276">
            <v>10285.704</v>
          </cell>
          <cell r="O276">
            <v>13714.271999999999</v>
          </cell>
          <cell r="R276">
            <v>0</v>
          </cell>
          <cell r="S276">
            <v>3040</v>
          </cell>
          <cell r="T276">
            <v>4048.9520958083835</v>
          </cell>
          <cell r="U276">
            <v>52607</v>
          </cell>
          <cell r="V276">
            <v>52607</v>
          </cell>
          <cell r="W276">
            <v>52607</v>
          </cell>
          <cell r="X276">
            <v>52607</v>
          </cell>
          <cell r="Y276">
            <v>52607</v>
          </cell>
          <cell r="Z276">
            <v>52607</v>
          </cell>
          <cell r="AA276">
            <v>52607</v>
          </cell>
          <cell r="AB276">
            <v>52607</v>
          </cell>
          <cell r="AC276">
            <v>52607</v>
          </cell>
          <cell r="AD276">
            <v>52607</v>
          </cell>
          <cell r="AE276">
            <v>52607</v>
          </cell>
          <cell r="AF276">
            <v>52607</v>
          </cell>
          <cell r="AG276">
            <v>52607</v>
          </cell>
          <cell r="AH276">
            <v>52607</v>
          </cell>
          <cell r="AI276">
            <v>52607</v>
          </cell>
          <cell r="AJ276">
            <v>52607</v>
          </cell>
          <cell r="AK276">
            <v>52607</v>
          </cell>
          <cell r="AL276">
            <v>52607</v>
          </cell>
          <cell r="AM276">
            <v>52607</v>
          </cell>
        </row>
        <row r="277">
          <cell r="J277">
            <v>0</v>
          </cell>
          <cell r="K277">
            <v>0</v>
          </cell>
          <cell r="L277">
            <v>0</v>
          </cell>
          <cell r="M277">
            <v>0</v>
          </cell>
          <cell r="N277">
            <v>50768.629540199996</v>
          </cell>
          <cell r="O277">
            <v>104999.93388026999</v>
          </cell>
          <cell r="P277">
            <v>0</v>
          </cell>
          <cell r="Q277">
            <v>0</v>
          </cell>
          <cell r="R277">
            <v>0</v>
          </cell>
          <cell r="S277">
            <v>10464</v>
          </cell>
          <cell r="T277">
            <v>7852.245508982036</v>
          </cell>
          <cell r="U277">
            <v>53063.4</v>
          </cell>
          <cell r="V277">
            <v>55425.776743240509</v>
          </cell>
          <cell r="W277">
            <v>57835.401021345831</v>
          </cell>
          <cell r="X277">
            <v>60441.186073946585</v>
          </cell>
          <cell r="Y277">
            <v>63097.607144710011</v>
          </cell>
          <cell r="Z277">
            <v>65805.662157170518</v>
          </cell>
          <cell r="AA277">
            <v>68566.368845364777</v>
          </cell>
          <cell r="AB277">
            <v>71380.765148562394</v>
          </cell>
          <cell r="AC277">
            <v>74249.90961387576</v>
          </cell>
          <cell r="AD277">
            <v>77174.881806907753</v>
          </cell>
          <cell r="AE277">
            <v>79700.382730596859</v>
          </cell>
          <cell r="AF277">
            <v>82740.335252424222</v>
          </cell>
          <cell r="AG277">
            <v>85839.48454014922</v>
          </cell>
          <cell r="AH277">
            <v>88998.998506244388</v>
          </cell>
          <cell r="AI277">
            <v>92220.068261203342</v>
          </cell>
          <cell r="AJ277">
            <v>95503.908575898677</v>
          </cell>
          <cell r="AK277">
            <v>98851.758353171565</v>
          </cell>
          <cell r="AL277">
            <v>102264.88110883642</v>
          </cell>
          <cell r="AM277">
            <v>105744.56546228952</v>
          </cell>
        </row>
        <row r="283">
          <cell r="I283">
            <v>0</v>
          </cell>
          <cell r="J283">
            <v>0</v>
          </cell>
          <cell r="K283">
            <v>0</v>
          </cell>
          <cell r="L283">
            <v>0</v>
          </cell>
          <cell r="M283">
            <v>0</v>
          </cell>
          <cell r="N283">
            <v>50768.629540199996</v>
          </cell>
          <cell r="O283">
            <v>155768.56342046999</v>
          </cell>
          <cell r="P283">
            <v>0</v>
          </cell>
          <cell r="Q283">
            <v>0</v>
          </cell>
          <cell r="R283">
            <v>0</v>
          </cell>
          <cell r="S283">
            <v>9417</v>
          </cell>
          <cell r="T283">
            <v>19436.844077961017</v>
          </cell>
          <cell r="U283">
            <v>72500.244077961019</v>
          </cell>
          <cell r="V283">
            <v>127926.02082120153</v>
          </cell>
          <cell r="W283">
            <v>185761.42184254737</v>
          </cell>
          <cell r="X283">
            <v>246202.60791649393</v>
          </cell>
          <cell r="Y283">
            <v>309300.21506120393</v>
          </cell>
          <cell r="Z283">
            <v>375105.87721837446</v>
          </cell>
          <cell r="AA283">
            <v>443672.24606373924</v>
          </cell>
          <cell r="AB283">
            <v>515053.01121230167</v>
          </cell>
          <cell r="AC283">
            <v>589302.92082617746</v>
          </cell>
          <cell r="AD283">
            <v>666477.80263308506</v>
          </cell>
          <cell r="AE283">
            <v>746178.18536368199</v>
          </cell>
          <cell r="AF283">
            <v>828918.52061610622</v>
          </cell>
          <cell r="AG283">
            <v>914758.00515625544</v>
          </cell>
          <cell r="AH283">
            <v>1003757.0036624998</v>
          </cell>
          <cell r="AI283">
            <v>1095977.0719237032</v>
          </cell>
          <cell r="AJ283">
            <v>1191480.9804996019</v>
          </cell>
          <cell r="AK283">
            <v>1290332.7388527733</v>
          </cell>
          <cell r="AL283">
            <v>1392597.6199616098</v>
          </cell>
          <cell r="AM283">
            <v>1498342.1854238994</v>
          </cell>
        </row>
        <row r="294">
          <cell r="S294">
            <v>311274</v>
          </cell>
          <cell r="T294">
            <v>370937</v>
          </cell>
          <cell r="U294">
            <v>392575.31452147453</v>
          </cell>
          <cell r="V294">
            <v>341233.87426431035</v>
          </cell>
          <cell r="W294">
            <v>345712.40300682612</v>
          </cell>
          <cell r="X294">
            <v>350004.71292309958</v>
          </cell>
          <cell r="Y294">
            <v>354639.64339010639</v>
          </cell>
          <cell r="Z294">
            <v>359531.61358542962</v>
          </cell>
          <cell r="AA294">
            <v>364695.36947489658</v>
          </cell>
          <cell r="AB294">
            <v>370146.51696745527</v>
          </cell>
          <cell r="AC294">
            <v>373945.12823090062</v>
          </cell>
          <cell r="AD294">
            <v>377881.79627101554</v>
          </cell>
          <cell r="AE294">
            <v>381961.72000814194</v>
          </cell>
          <cell r="AF294">
            <v>386190.29861205263</v>
          </cell>
          <cell r="AG294">
            <v>390573.13932787895</v>
          </cell>
          <cell r="AH294">
            <v>395116.06561084691</v>
          </cell>
          <cell r="AI294">
            <v>399825.12558208517</v>
          </cell>
          <cell r="AJ294">
            <v>404706.60081826814</v>
          </cell>
          <cell r="AK294">
            <v>409767.01548834186</v>
          </cell>
          <cell r="AL294">
            <v>415013.14585115359</v>
          </cell>
          <cell r="AM294">
            <v>420452.0301283031</v>
          </cell>
        </row>
        <row r="295">
          <cell r="S295">
            <v>86819</v>
          </cell>
          <cell r="T295">
            <v>106542</v>
          </cell>
          <cell r="U295">
            <v>144832.75</v>
          </cell>
          <cell r="V295">
            <v>183123.5</v>
          </cell>
          <cell r="W295">
            <v>221414.25</v>
          </cell>
          <cell r="X295">
            <v>259705</v>
          </cell>
          <cell r="Y295">
            <v>259705</v>
          </cell>
          <cell r="Z295">
            <v>259705</v>
          </cell>
          <cell r="AA295">
            <v>259705</v>
          </cell>
          <cell r="AB295">
            <v>259705</v>
          </cell>
          <cell r="AC295">
            <v>259705</v>
          </cell>
          <cell r="AD295">
            <v>259705</v>
          </cell>
          <cell r="AE295">
            <v>259705</v>
          </cell>
          <cell r="AF295">
            <v>259705</v>
          </cell>
          <cell r="AG295">
            <v>259705</v>
          </cell>
          <cell r="AH295">
            <v>259705</v>
          </cell>
          <cell r="AI295">
            <v>259705</v>
          </cell>
          <cell r="AJ295">
            <v>259705</v>
          </cell>
          <cell r="AK295">
            <v>259705</v>
          </cell>
          <cell r="AL295">
            <v>259705</v>
          </cell>
          <cell r="AM295">
            <v>259705</v>
          </cell>
        </row>
        <row r="296">
          <cell r="S296">
            <v>88135.91</v>
          </cell>
          <cell r="U296">
            <v>38290.75</v>
          </cell>
          <cell r="V296">
            <v>38290.75</v>
          </cell>
          <cell r="W296">
            <v>38290.75</v>
          </cell>
          <cell r="X296">
            <v>38290.75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S298">
            <v>348826</v>
          </cell>
          <cell r="T298">
            <v>1165593</v>
          </cell>
          <cell r="U298">
            <v>50714.85026996833</v>
          </cell>
          <cell r="V298">
            <v>41470.134062863865</v>
          </cell>
          <cell r="W298">
            <v>41477.975556256184</v>
          </cell>
          <cell r="X298">
            <v>43190.489889429198</v>
          </cell>
          <cell r="Y298">
            <v>44847.246475022352</v>
          </cell>
          <cell r="Z298">
            <v>46540.303614478238</v>
          </cell>
          <cell r="AA298">
            <v>48069.561852924438</v>
          </cell>
          <cell r="AB298">
            <v>49569.316698805946</v>
          </cell>
          <cell r="AC298">
            <v>51097.088863961297</v>
          </cell>
          <cell r="AD298">
            <v>52658.130348628081</v>
          </cell>
          <cell r="AE298">
            <v>54282.628453828525</v>
          </cell>
          <cell r="AF298">
            <v>55919.455238541297</v>
          </cell>
          <cell r="AG298">
            <v>57605.354883609391</v>
          </cell>
          <cell r="AH298">
            <v>59344.505594527713</v>
          </cell>
          <cell r="AI298">
            <v>61140.994194596329</v>
          </cell>
          <cell r="AJ298">
            <v>62998.822994969065</v>
          </cell>
          <cell r="AK298">
            <v>64921.920756122076</v>
          </cell>
          <cell r="AL298">
            <v>66914.156317733825</v>
          </cell>
          <cell r="AM298">
            <v>52455.832879037451</v>
          </cell>
        </row>
        <row r="299">
          <cell r="S299">
            <v>319773</v>
          </cell>
          <cell r="T299">
            <v>462786</v>
          </cell>
          <cell r="U299">
            <v>520084.94603001885</v>
          </cell>
          <cell r="V299">
            <v>522227.97454409255</v>
          </cell>
          <cell r="W299">
            <v>524451.25293621456</v>
          </cell>
          <cell r="X299">
            <v>526666.62383175909</v>
          </cell>
          <cell r="Y299">
            <v>528867.13784102479</v>
          </cell>
          <cell r="Z299">
            <v>531045.6391928097</v>
          </cell>
          <cell r="AA299">
            <v>533194.80048578454</v>
          </cell>
          <cell r="AB299">
            <v>535421.09755792038</v>
          </cell>
          <cell r="AC299">
            <v>537727.45928231755</v>
          </cell>
          <cell r="AD299">
            <v>540116.92858048622</v>
          </cell>
          <cell r="AE299">
            <v>542592.66692071268</v>
          </cell>
          <cell r="AF299">
            <v>545157.95899518044</v>
          </cell>
          <cell r="AG299">
            <v>547816.21758298541</v>
          </cell>
          <cell r="AH299">
            <v>550570.98860646761</v>
          </cell>
          <cell r="AI299">
            <v>553425.9563885805</v>
          </cell>
          <cell r="AJ299">
            <v>556384.94911932654</v>
          </cell>
          <cell r="AK299">
            <v>559451.94453961332</v>
          </cell>
          <cell r="AL299">
            <v>562631.07585121354</v>
          </cell>
          <cell r="AM299">
            <v>462786</v>
          </cell>
        </row>
        <row r="300">
          <cell r="Q300">
            <v>0</v>
          </cell>
          <cell r="R300">
            <v>0</v>
          </cell>
          <cell r="S300">
            <v>224455</v>
          </cell>
          <cell r="T300">
            <v>264395</v>
          </cell>
          <cell r="U300">
            <v>247742.56452147453</v>
          </cell>
          <cell r="V300">
            <v>158110.37426431035</v>
          </cell>
          <cell r="W300">
            <v>124298.15300682612</v>
          </cell>
          <cell r="X300">
            <v>90299.712923099578</v>
          </cell>
          <cell r="Y300">
            <v>94934.643390106387</v>
          </cell>
          <cell r="Z300">
            <v>99826.613585429615</v>
          </cell>
          <cell r="AA300">
            <v>104990.36947489658</v>
          </cell>
          <cell r="AB300">
            <v>110441.51696745527</v>
          </cell>
          <cell r="AC300">
            <v>114240.12823090062</v>
          </cell>
          <cell r="AD300">
            <v>118176.79627101554</v>
          </cell>
          <cell r="AE300">
            <v>122256.72000814194</v>
          </cell>
          <cell r="AF300">
            <v>126485.29861205263</v>
          </cell>
          <cell r="AG300">
            <v>130868.13932787895</v>
          </cell>
          <cell r="AH300">
            <v>135411.06561084691</v>
          </cell>
          <cell r="AI300">
            <v>140120.12558208517</v>
          </cell>
          <cell r="AJ300">
            <v>145001.60081826814</v>
          </cell>
          <cell r="AK300">
            <v>150062.01548834186</v>
          </cell>
          <cell r="AL300">
            <v>155308.14585115359</v>
          </cell>
          <cell r="AM300">
            <v>160747.0301283031</v>
          </cell>
        </row>
        <row r="338">
          <cell r="T338">
            <v>27396</v>
          </cell>
        </row>
        <row r="341">
          <cell r="S341">
            <v>18949</v>
          </cell>
        </row>
        <row r="346">
          <cell r="S346">
            <v>-201340.95902474679</v>
          </cell>
          <cell r="T346">
            <v>-612902.35069366498</v>
          </cell>
          <cell r="U346">
            <v>53424.216432751855</v>
          </cell>
          <cell r="V346">
            <v>899.28655547462404</v>
          </cell>
          <cell r="W346">
            <v>-45545.961594389286</v>
          </cell>
          <cell r="X346">
            <v>-42111.9774246905</v>
          </cell>
          <cell r="Y346">
            <v>10957.812908328371</v>
          </cell>
          <cell r="Z346">
            <v>37080.855325871147</v>
          </cell>
          <cell r="AA346">
            <v>77415.380405279575</v>
          </cell>
          <cell r="AB346">
            <v>132760.08251985745</v>
          </cell>
          <cell r="AC346">
            <v>114342.80778139876</v>
          </cell>
          <cell r="AD346">
            <v>93977.483650129987</v>
          </cell>
          <cell r="AE346">
            <v>71327.633953516372</v>
          </cell>
          <cell r="AF346">
            <v>46540.02918994939</v>
          </cell>
          <cell r="AG346">
            <v>19214.659189237282</v>
          </cell>
          <cell r="AH346">
            <v>-10863.46110096667</v>
          </cell>
          <cell r="AI346">
            <v>-43922.763512843288</v>
          </cell>
          <cell r="AJ346">
            <v>-80206.149362883996</v>
          </cell>
          <cell r="AK346">
            <v>-119972.10407230817</v>
          </cell>
          <cell r="AL346">
            <v>-163495.89956818009</v>
          </cell>
          <cell r="AM346">
            <v>-213693.43487548037</v>
          </cell>
        </row>
        <row r="349">
          <cell r="S349">
            <v>10464</v>
          </cell>
          <cell r="T349">
            <v>7852.245508982036</v>
          </cell>
          <cell r="U349">
            <v>53063.4</v>
          </cell>
          <cell r="V349">
            <v>55425.776743240509</v>
          </cell>
          <cell r="W349">
            <v>57835.401021345831</v>
          </cell>
          <cell r="X349">
            <v>60441.186073946585</v>
          </cell>
          <cell r="Y349">
            <v>63097.607144710011</v>
          </cell>
          <cell r="Z349">
            <v>65805.662157170518</v>
          </cell>
          <cell r="AA349">
            <v>68566.368845364777</v>
          </cell>
          <cell r="AB349">
            <v>71380.765148562394</v>
          </cell>
          <cell r="AC349">
            <v>74249.90961387576</v>
          </cell>
          <cell r="AD349">
            <v>77174.881806907753</v>
          </cell>
          <cell r="AE349">
            <v>79700.382730596859</v>
          </cell>
          <cell r="AF349">
            <v>82740.335252424222</v>
          </cell>
          <cell r="AG349">
            <v>85839.48454014922</v>
          </cell>
          <cell r="AH349">
            <v>88998.998506244388</v>
          </cell>
          <cell r="AI349">
            <v>92220.068261203342</v>
          </cell>
          <cell r="AJ349">
            <v>95503.908575898677</v>
          </cell>
          <cell r="AK349">
            <v>98851.758353171565</v>
          </cell>
          <cell r="AL349">
            <v>102264.88110883642</v>
          </cell>
          <cell r="AM349">
            <v>105744.56546228952</v>
          </cell>
        </row>
        <row r="353">
          <cell r="T353">
            <v>2038</v>
          </cell>
        </row>
        <row r="357">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S359">
            <v>-211804.95902474679</v>
          </cell>
          <cell r="T359">
            <v>-622792.59620264696</v>
          </cell>
          <cell r="U359">
            <v>360.81643275185343</v>
          </cell>
          <cell r="V359">
            <v>-54526.490187765885</v>
          </cell>
          <cell r="W359">
            <v>-103381.36261573512</v>
          </cell>
          <cell r="X359">
            <v>-102553.16349863709</v>
          </cell>
          <cell r="Y359">
            <v>-52139.79423638164</v>
          </cell>
          <cell r="Z359">
            <v>-28724.806831299371</v>
          </cell>
          <cell r="AA359">
            <v>8849.0115599147975</v>
          </cell>
          <cell r="AB359">
            <v>61379.317371295052</v>
          </cell>
          <cell r="AC359">
            <v>40092.898167523002</v>
          </cell>
          <cell r="AD359">
            <v>16802.601843222234</v>
          </cell>
          <cell r="AE359">
            <v>-8372.7487770804873</v>
          </cell>
          <cell r="AF359">
            <v>-36200.306062474832</v>
          </cell>
          <cell r="AG359">
            <v>-66624.825350911939</v>
          </cell>
          <cell r="AH359">
            <v>-99862.459607211058</v>
          </cell>
          <cell r="AI359">
            <v>-136142.83177404664</v>
          </cell>
          <cell r="AJ359">
            <v>-175710.05793878267</v>
          </cell>
          <cell r="AK359">
            <v>-218823.86242547975</v>
          </cell>
          <cell r="AL359">
            <v>-265760.78067701648</v>
          </cell>
          <cell r="AM359">
            <v>-319438.00033776986</v>
          </cell>
        </row>
        <row r="366">
          <cell r="S366">
            <v>87376</v>
          </cell>
          <cell r="T366">
            <v>4905</v>
          </cell>
          <cell r="U366">
            <v>-1097195.4438487731</v>
          </cell>
          <cell r="V366">
            <v>-1018051.7117573123</v>
          </cell>
          <cell r="W366">
            <v>-1032000.8889929466</v>
          </cell>
          <cell r="X366">
            <v>-1040617.2828962819</v>
          </cell>
          <cell r="Y366">
            <v>-1034838.1578786329</v>
          </cell>
          <cell r="Z366">
            <v>-1003134.7169604141</v>
          </cell>
          <cell r="AA366">
            <v>-931502.99549913034</v>
          </cell>
          <cell r="AB366">
            <v>-804920.60269808583</v>
          </cell>
          <cell r="AC366">
            <v>-695154.99573937454</v>
          </cell>
          <cell r="AD366">
            <v>-605942.60794286127</v>
          </cell>
          <cell r="AE366">
            <v>-539546.1379614959</v>
          </cell>
          <cell r="AF366">
            <v>-498163.15266521159</v>
          </cell>
          <cell r="AG366">
            <v>-484303.69313453767</v>
          </cell>
          <cell r="AH366">
            <v>-500725.70083103632</v>
          </cell>
          <cell r="AI366">
            <v>-550416.00349716214</v>
          </cell>
          <cell r="AJ366">
            <v>-636604.7920266022</v>
          </cell>
          <cell r="AK366">
            <v>-762781.20842811791</v>
          </cell>
          <cell r="AL366">
            <v>-932710.13410909846</v>
          </cell>
          <cell r="AM366">
            <v>-1066455.7008492113</v>
          </cell>
        </row>
        <row r="370">
          <cell r="S370">
            <v>1117</v>
          </cell>
          <cell r="T370">
            <v>128580</v>
          </cell>
          <cell r="U370">
            <v>128580</v>
          </cell>
          <cell r="V370">
            <v>128580</v>
          </cell>
          <cell r="W370">
            <v>128580</v>
          </cell>
          <cell r="X370">
            <v>128580</v>
          </cell>
          <cell r="Y370">
            <v>128580</v>
          </cell>
          <cell r="Z370">
            <v>128580</v>
          </cell>
          <cell r="AA370">
            <v>128580</v>
          </cell>
          <cell r="AB370">
            <v>128580</v>
          </cell>
          <cell r="AC370">
            <v>128580</v>
          </cell>
          <cell r="AD370">
            <v>128580</v>
          </cell>
          <cell r="AE370">
            <v>128580</v>
          </cell>
          <cell r="AF370">
            <v>128580</v>
          </cell>
          <cell r="AG370">
            <v>128580</v>
          </cell>
          <cell r="AH370">
            <v>128580</v>
          </cell>
          <cell r="AI370">
            <v>128580</v>
          </cell>
          <cell r="AJ370">
            <v>128580</v>
          </cell>
          <cell r="AK370">
            <v>128580</v>
          </cell>
          <cell r="AL370">
            <v>128580</v>
          </cell>
          <cell r="AM370">
            <v>128580</v>
          </cell>
        </row>
        <row r="388">
          <cell r="S388">
            <v>123509</v>
          </cell>
          <cell r="T388">
            <v>-20888</v>
          </cell>
          <cell r="U388">
            <v>-20888</v>
          </cell>
          <cell r="V388">
            <v>-20888</v>
          </cell>
          <cell r="W388">
            <v>-20888</v>
          </cell>
          <cell r="X388">
            <v>-20888</v>
          </cell>
          <cell r="Y388">
            <v>-20888</v>
          </cell>
          <cell r="Z388">
            <v>-20888</v>
          </cell>
          <cell r="AA388">
            <v>-20888</v>
          </cell>
          <cell r="AB388">
            <v>-20888</v>
          </cell>
          <cell r="AC388">
            <v>-20888</v>
          </cell>
          <cell r="AD388">
            <v>-20888</v>
          </cell>
          <cell r="AE388">
            <v>-20888</v>
          </cell>
          <cell r="AF388">
            <v>-20888</v>
          </cell>
          <cell r="AG388">
            <v>-20888</v>
          </cell>
          <cell r="AH388">
            <v>-20888</v>
          </cell>
          <cell r="AI388">
            <v>-20888</v>
          </cell>
          <cell r="AJ388">
            <v>-20888</v>
          </cell>
          <cell r="AK388">
            <v>-20888</v>
          </cell>
          <cell r="AL388">
            <v>-20888</v>
          </cell>
          <cell r="AM388">
            <v>-20888</v>
          </cell>
        </row>
        <row r="393">
          <cell r="S393">
            <v>353377</v>
          </cell>
          <cell r="T393">
            <v>596553</v>
          </cell>
          <cell r="U393">
            <v>596553</v>
          </cell>
          <cell r="V393">
            <v>714671.83716202527</v>
          </cell>
          <cell r="W393">
            <v>835153.05106729153</v>
          </cell>
          <cell r="X393">
            <v>965442.30369732936</v>
          </cell>
          <cell r="Y393">
            <v>1098263.3572355006</v>
          </cell>
          <cell r="Z393">
            <v>1496701.1078585261</v>
          </cell>
          <cell r="AA393">
            <v>1634736.4422682389</v>
          </cell>
          <cell r="AB393">
            <v>1775456.2574281194</v>
          </cell>
          <cell r="AC393">
            <v>1918913.4806937878</v>
          </cell>
          <cell r="AD393">
            <v>2065162.0903453876</v>
          </cell>
          <cell r="AE393">
            <v>2477292.1365298429</v>
          </cell>
          <cell r="AF393">
            <v>2629289.7626212109</v>
          </cell>
          <cell r="AG393">
            <v>2784247.2270074612</v>
          </cell>
          <cell r="AH393">
            <v>2942222.9253122197</v>
          </cell>
          <cell r="AI393">
            <v>3103276.4130601669</v>
          </cell>
          <cell r="AJ393">
            <v>3530503.4287949339</v>
          </cell>
          <cell r="AK393">
            <v>3697895.9176585777</v>
          </cell>
          <cell r="AL393">
            <v>3868552.0554418205</v>
          </cell>
          <cell r="AM393">
            <v>4042536.2731144759</v>
          </cell>
        </row>
        <row r="395">
          <cell r="S395">
            <v>-211805</v>
          </cell>
          <cell r="T395">
            <v>-622793</v>
          </cell>
          <cell r="U395">
            <v>360.81643275185343</v>
          </cell>
          <cell r="V395">
            <v>-54526.490187765885</v>
          </cell>
          <cell r="W395">
            <v>-103381.36261573512</v>
          </cell>
          <cell r="X395">
            <v>-102553.16349863709</v>
          </cell>
          <cell r="Y395">
            <v>-52139.79423638164</v>
          </cell>
          <cell r="Z395">
            <v>-28724.806831299371</v>
          </cell>
          <cell r="AA395">
            <v>8849.0115599147975</v>
          </cell>
          <cell r="AB395">
            <v>61379.317371295052</v>
          </cell>
          <cell r="AC395">
            <v>40092.898167523002</v>
          </cell>
          <cell r="AD395">
            <v>16802.601843222234</v>
          </cell>
          <cell r="AE395">
            <v>-8372.7487770804873</v>
          </cell>
          <cell r="AF395">
            <v>-36200.306062474832</v>
          </cell>
          <cell r="AG395">
            <v>-66624.825350911939</v>
          </cell>
          <cell r="AH395">
            <v>-99862.459607211058</v>
          </cell>
          <cell r="AI395">
            <v>-136142.83177404664</v>
          </cell>
          <cell r="AJ395">
            <v>-175710.05793878267</v>
          </cell>
          <cell r="AK395">
            <v>-218823.86242547975</v>
          </cell>
          <cell r="AL395">
            <v>-265760.78067701648</v>
          </cell>
          <cell r="AM395">
            <v>-319438.00033776986</v>
          </cell>
        </row>
        <row r="396">
          <cell r="S396">
            <v>243109</v>
          </cell>
          <cell r="T396">
            <v>45852</v>
          </cell>
          <cell r="U396">
            <v>-576941</v>
          </cell>
          <cell r="V396">
            <v>-576580.18356724817</v>
          </cell>
          <cell r="W396">
            <v>-631106.67375501408</v>
          </cell>
          <cell r="X396">
            <v>-734488.03637074924</v>
          </cell>
          <cell r="Y396">
            <v>-837041.19986938639</v>
          </cell>
          <cell r="Z396">
            <v>-889180.99410576804</v>
          </cell>
          <cell r="AA396">
            <v>-917905.80093706737</v>
          </cell>
          <cell r="AB396">
            <v>-909056.78937715257</v>
          </cell>
          <cell r="AC396">
            <v>-847677.4720058575</v>
          </cell>
          <cell r="AD396">
            <v>-807584.57383833453</v>
          </cell>
          <cell r="AE396">
            <v>-790781.97199511225</v>
          </cell>
          <cell r="AF396">
            <v>-799154.7207721927</v>
          </cell>
          <cell r="AG396">
            <v>-835355.02683466754</v>
          </cell>
          <cell r="AH396">
            <v>-901979.85218557948</v>
          </cell>
          <cell r="AI396">
            <v>-1001842.3117927905</v>
          </cell>
          <cell r="AJ396">
            <v>-1137985.1435668371</v>
          </cell>
          <cell r="AK396">
            <v>-1313695.2015056198</v>
          </cell>
          <cell r="AL396">
            <v>-1532519.0639310996</v>
          </cell>
          <cell r="AM396">
            <v>-1798279.844608116</v>
          </cell>
        </row>
        <row r="397">
          <cell r="S397">
            <v>384681</v>
          </cell>
          <cell r="T397">
            <v>19612</v>
          </cell>
          <cell r="U397">
            <v>19972.816432751832</v>
          </cell>
          <cell r="V397">
            <v>83565.16340701119</v>
          </cell>
          <cell r="W397">
            <v>100665.01469654229</v>
          </cell>
          <cell r="X397">
            <v>128401.10382794298</v>
          </cell>
          <cell r="Y397">
            <v>209082.36312973255</v>
          </cell>
          <cell r="Z397">
            <v>578795.30692145869</v>
          </cell>
          <cell r="AA397">
            <v>725679.6528910863</v>
          </cell>
          <cell r="AB397">
            <v>927778.78542226192</v>
          </cell>
          <cell r="AC397">
            <v>1111328.9068554533</v>
          </cell>
          <cell r="AD397">
            <v>1274380.1183502753</v>
          </cell>
          <cell r="AE397">
            <v>1678137.4157576503</v>
          </cell>
          <cell r="AF397">
            <v>1793934.7357865432</v>
          </cell>
          <cell r="AG397">
            <v>1882267.3748218818</v>
          </cell>
          <cell r="AH397">
            <v>1940380.6135194292</v>
          </cell>
          <cell r="AI397">
            <v>1965291.2694933298</v>
          </cell>
          <cell r="AJ397">
            <v>2216808.2272893144</v>
          </cell>
          <cell r="AK397">
            <v>2165376.8537274785</v>
          </cell>
          <cell r="AL397">
            <v>2070272.2108337046</v>
          </cell>
          <cell r="AM397">
            <v>1924818.4281685902</v>
          </cell>
        </row>
        <row r="432">
          <cell r="S432">
            <v>395253.95902474679</v>
          </cell>
          <cell r="T432">
            <v>252986.35069366498</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0</v>
          </cell>
          <cell r="V542">
            <v>2362.3767432405066</v>
          </cell>
          <cell r="W542">
            <v>4772.0010213458308</v>
          </cell>
          <cell r="X542">
            <v>7377.7860739465868</v>
          </cell>
          <cell r="Y542">
            <v>10034.20714471001</v>
          </cell>
          <cell r="Z542">
            <v>12742.26215717052</v>
          </cell>
          <cell r="AA542">
            <v>15502.96884536478</v>
          </cell>
          <cell r="AB542">
            <v>18317.365148562392</v>
          </cell>
          <cell r="AC542">
            <v>21186.509613875762</v>
          </cell>
          <cell r="AD542">
            <v>24111.481806907756</v>
          </cell>
          <cell r="AE542">
            <v>27093.382730596859</v>
          </cell>
          <cell r="AF542">
            <v>30133.335252424225</v>
          </cell>
          <cell r="AG542">
            <v>33232.484540149228</v>
          </cell>
          <cell r="AH542">
            <v>36391.998506244396</v>
          </cell>
          <cell r="AI542">
            <v>39613.068261203342</v>
          </cell>
          <cell r="AJ542">
            <v>42896.908575898684</v>
          </cell>
          <cell r="AK542">
            <v>46244.758353171565</v>
          </cell>
          <cell r="AL542">
            <v>49657.881108836424</v>
          </cell>
          <cell r="AM542">
            <v>53137.565462289531</v>
          </cell>
        </row>
        <row r="573">
          <cell r="U573">
            <v>456.40000000000003</v>
          </cell>
          <cell r="V573">
            <v>456.40000000000003</v>
          </cell>
          <cell r="W573">
            <v>456.40000000000003</v>
          </cell>
          <cell r="X573">
            <v>456.40000000000003</v>
          </cell>
          <cell r="Y573">
            <v>456.40000000000003</v>
          </cell>
          <cell r="Z573">
            <v>456.40000000000003</v>
          </cell>
          <cell r="AA573">
            <v>456.40000000000003</v>
          </cell>
          <cell r="AB573">
            <v>456.40000000000003</v>
          </cell>
          <cell r="AC573">
            <v>456.40000000000003</v>
          </cell>
          <cell r="AD573">
            <v>456.39999999999969</v>
          </cell>
          <cell r="AE573">
            <v>0</v>
          </cell>
          <cell r="AF573">
            <v>0</v>
          </cell>
          <cell r="AG573">
            <v>0</v>
          </cell>
          <cell r="AH573">
            <v>0</v>
          </cell>
          <cell r="AI573">
            <v>0</v>
          </cell>
          <cell r="AJ573">
            <v>0</v>
          </cell>
          <cell r="AK573">
            <v>0</v>
          </cell>
          <cell r="AL573">
            <v>0</v>
          </cell>
          <cell r="AM573">
            <v>0</v>
          </cell>
        </row>
        <row r="604">
          <cell r="U604">
            <v>52607</v>
          </cell>
          <cell r="V604">
            <v>52607</v>
          </cell>
          <cell r="W604">
            <v>52607</v>
          </cell>
          <cell r="X604">
            <v>52607</v>
          </cell>
          <cell r="Y604">
            <v>52607</v>
          </cell>
          <cell r="Z604">
            <v>52607</v>
          </cell>
          <cell r="AA604">
            <v>52607</v>
          </cell>
          <cell r="AB604">
            <v>52607</v>
          </cell>
          <cell r="AC604">
            <v>52607</v>
          </cell>
          <cell r="AD604">
            <v>52607</v>
          </cell>
          <cell r="AE604">
            <v>52607</v>
          </cell>
          <cell r="AF604">
            <v>52607</v>
          </cell>
          <cell r="AG604">
            <v>52607</v>
          </cell>
          <cell r="AH604">
            <v>52607</v>
          </cell>
          <cell r="AI604">
            <v>52607</v>
          </cell>
          <cell r="AJ604">
            <v>52607</v>
          </cell>
          <cell r="AK604">
            <v>52607</v>
          </cell>
          <cell r="AL604">
            <v>52607</v>
          </cell>
          <cell r="AM604">
            <v>52607</v>
          </cell>
        </row>
      </sheetData>
      <sheetData sheetId="28" refreshError="1">
        <row r="19">
          <cell r="I19">
            <v>7742.656636217087</v>
          </cell>
          <cell r="J19">
            <v>7331.8473938742618</v>
          </cell>
          <cell r="K19">
            <v>8989.196131112305</v>
          </cell>
          <cell r="L19">
            <v>9325.5265986029008</v>
          </cell>
          <cell r="M19">
            <v>10705.647790527782</v>
          </cell>
          <cell r="N19">
            <v>9356</v>
          </cell>
          <cell r="O19">
            <v>9500.3333333333339</v>
          </cell>
          <cell r="P19">
            <v>10421</v>
          </cell>
          <cell r="Q19">
            <v>13466.133333333335</v>
          </cell>
          <cell r="R19">
            <v>19966</v>
          </cell>
          <cell r="S19">
            <v>25589</v>
          </cell>
          <cell r="T19">
            <v>33327.867692430984</v>
          </cell>
          <cell r="U19">
            <v>36394.329126096884</v>
          </cell>
          <cell r="V19">
            <v>37486.158999879794</v>
          </cell>
          <cell r="W19">
            <v>38610.743769876186</v>
          </cell>
          <cell r="X19">
            <v>39769.06608297248</v>
          </cell>
          <cell r="Y19">
            <v>40962.138065461651</v>
          </cell>
          <cell r="Z19">
            <v>42191.002207425503</v>
          </cell>
          <cell r="AA19">
            <v>43456.732273648267</v>
          </cell>
          <cell r="AB19">
            <v>44760.434241857722</v>
          </cell>
          <cell r="AC19">
            <v>46103.247269113446</v>
          </cell>
          <cell r="AD19">
            <v>47486.344687186858</v>
          </cell>
          <cell r="AE19">
            <v>48910.935027802472</v>
          </cell>
          <cell r="AF19">
            <v>50378.263078636541</v>
          </cell>
          <cell r="AG19">
            <v>51889.610970995636</v>
          </cell>
          <cell r="AH19">
            <v>53446.299300125502</v>
          </cell>
          <cell r="AI19">
            <v>55049.688279129274</v>
          </cell>
          <cell r="AJ19">
            <v>56701.178927503155</v>
          </cell>
          <cell r="AK19">
            <v>58402.21429532826</v>
          </cell>
          <cell r="AL19">
            <v>60154.280724188102</v>
          </cell>
          <cell r="AM19">
            <v>61958.909145913749</v>
          </cell>
        </row>
        <row r="26">
          <cell r="Q26">
            <v>0.1</v>
          </cell>
          <cell r="R26">
            <v>0.1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I33">
            <v>2133.343363782913</v>
          </cell>
          <cell r="J33">
            <v>2020.1526061257382</v>
          </cell>
          <cell r="K33">
            <v>2476.803868887695</v>
          </cell>
          <cell r="L33">
            <v>2569.4734013970992</v>
          </cell>
          <cell r="M33">
            <v>3404.3987612864521</v>
          </cell>
          <cell r="N33">
            <v>2339</v>
          </cell>
          <cell r="O33">
            <v>2375.0833333333335</v>
          </cell>
          <cell r="P33">
            <v>2605.25</v>
          </cell>
          <cell r="Q33">
            <v>3366.5333333333338</v>
          </cell>
          <cell r="R33">
            <v>4991</v>
          </cell>
          <cell r="S33">
            <v>6396.4873582562004</v>
          </cell>
          <cell r="T33">
            <v>8331.1323075690179</v>
          </cell>
          <cell r="U33">
            <v>9097.6708739031128</v>
          </cell>
          <cell r="V33">
            <v>9370.6010001202067</v>
          </cell>
          <cell r="W33">
            <v>9651.7190301238134</v>
          </cell>
          <cell r="X33">
            <v>9941.2706010275288</v>
          </cell>
          <cell r="Y33">
            <v>10239.508719058354</v>
          </cell>
          <cell r="Z33">
            <v>10546.693980630103</v>
          </cell>
          <cell r="AA33">
            <v>10863.094800049008</v>
          </cell>
          <cell r="AB33">
            <v>11188.98764405048</v>
          </cell>
          <cell r="AC33">
            <v>11524.657273371993</v>
          </cell>
          <cell r="AD33">
            <v>11870.396991573154</v>
          </cell>
          <cell r="AE33">
            <v>12226.508901320351</v>
          </cell>
          <cell r="AF33">
            <v>12593.30416835996</v>
          </cell>
          <cell r="AG33">
            <v>12971.103293410759</v>
          </cell>
          <cell r="AH33">
            <v>13360.236392213081</v>
          </cell>
          <cell r="AI33">
            <v>13761.043483979474</v>
          </cell>
          <cell r="AJ33">
            <v>14173.874788498861</v>
          </cell>
          <cell r="AK33">
            <v>14599.091032153827</v>
          </cell>
          <cell r="AL33">
            <v>15037.063763118442</v>
          </cell>
          <cell r="AM33">
            <v>15488.175676011995</v>
          </cell>
        </row>
        <row r="40">
          <cell r="I40">
            <v>92</v>
          </cell>
          <cell r="J40">
            <v>118</v>
          </cell>
          <cell r="K40">
            <v>129</v>
          </cell>
          <cell r="L40">
            <v>125</v>
          </cell>
          <cell r="M40">
            <v>141.76680310579067</v>
          </cell>
          <cell r="N40">
            <v>137</v>
          </cell>
          <cell r="O40">
            <v>139.83333333333334</v>
          </cell>
          <cell r="P40">
            <v>177.5</v>
          </cell>
          <cell r="Q40">
            <v>320</v>
          </cell>
          <cell r="R40">
            <v>458</v>
          </cell>
          <cell r="S40">
            <v>518</v>
          </cell>
          <cell r="T40">
            <v>540</v>
          </cell>
          <cell r="U40">
            <v>542</v>
          </cell>
          <cell r="V40">
            <v>542</v>
          </cell>
          <cell r="W40">
            <v>542</v>
          </cell>
          <cell r="X40">
            <v>542</v>
          </cell>
          <cell r="Y40">
            <v>542</v>
          </cell>
          <cell r="Z40">
            <v>542</v>
          </cell>
          <cell r="AA40">
            <v>542</v>
          </cell>
          <cell r="AB40">
            <v>542</v>
          </cell>
          <cell r="AC40">
            <v>542</v>
          </cell>
          <cell r="AD40">
            <v>542</v>
          </cell>
          <cell r="AE40">
            <v>542</v>
          </cell>
          <cell r="AF40">
            <v>542</v>
          </cell>
          <cell r="AG40">
            <v>542</v>
          </cell>
          <cell r="AH40">
            <v>542</v>
          </cell>
          <cell r="AI40">
            <v>542</v>
          </cell>
          <cell r="AJ40">
            <v>542</v>
          </cell>
          <cell r="AK40">
            <v>542</v>
          </cell>
          <cell r="AL40">
            <v>542</v>
          </cell>
          <cell r="AM40">
            <v>542</v>
          </cell>
        </row>
        <row r="47">
          <cell r="I47">
            <v>102146.23000000001</v>
          </cell>
          <cell r="J47">
            <v>112285.58000000002</v>
          </cell>
          <cell r="K47">
            <v>126542.39999999999</v>
          </cell>
          <cell r="L47">
            <v>128582.39999999999</v>
          </cell>
          <cell r="M47">
            <v>145666.64827751077</v>
          </cell>
          <cell r="N47">
            <v>130483.9</v>
          </cell>
          <cell r="O47">
            <v>132856.375</v>
          </cell>
          <cell r="P47">
            <v>157789.125</v>
          </cell>
          <cell r="Q47">
            <v>249213.13333333336</v>
          </cell>
          <cell r="R47">
            <v>361272.1</v>
          </cell>
          <cell r="S47">
            <v>324921.03000000003</v>
          </cell>
          <cell r="T47">
            <v>382792.69999999995</v>
          </cell>
          <cell r="U47">
            <v>403707.6</v>
          </cell>
          <cell r="V47">
            <v>410940.82799999998</v>
          </cell>
          <cell r="W47">
            <v>418391.05284000002</v>
          </cell>
          <cell r="X47">
            <v>426064.78442520002</v>
          </cell>
          <cell r="Y47">
            <v>433968.72795795609</v>
          </cell>
          <cell r="Z47">
            <v>442109.78979669471</v>
          </cell>
          <cell r="AA47">
            <v>450495.08349059557</v>
          </cell>
          <cell r="AB47">
            <v>459131.93599531346</v>
          </cell>
          <cell r="AC47">
            <v>468027.89407517284</v>
          </cell>
          <cell r="AD47">
            <v>477190.73089742806</v>
          </cell>
          <cell r="AE47">
            <v>486628.45282435091</v>
          </cell>
          <cell r="AF47">
            <v>496349.30640908144</v>
          </cell>
          <cell r="AG47">
            <v>506361.78560135385</v>
          </cell>
          <cell r="AH47">
            <v>516674.63916939445</v>
          </cell>
          <cell r="AI47">
            <v>527296.87834447634</v>
          </cell>
          <cell r="AJ47">
            <v>538237.78469481063</v>
          </cell>
          <cell r="AK47">
            <v>549506.91823565506</v>
          </cell>
          <cell r="AL47">
            <v>561114.1257827247</v>
          </cell>
          <cell r="AM47">
            <v>573069.54955620645</v>
          </cell>
        </row>
        <row r="49">
          <cell r="I49">
            <v>432689.9333342532</v>
          </cell>
          <cell r="J49">
            <v>442708.53723715729</v>
          </cell>
          <cell r="K49">
            <v>452959.11423772469</v>
          </cell>
          <cell r="L49">
            <v>463447.03549530666</v>
          </cell>
          <cell r="M49">
            <v>474177.79653433413</v>
          </cell>
          <cell r="N49">
            <v>485157.0201238959</v>
          </cell>
          <cell r="O49">
            <v>496390.45922399109</v>
          </cell>
          <cell r="P49">
            <v>507884</v>
          </cell>
          <cell r="Q49">
            <v>519643.6649069527</v>
          </cell>
          <cell r="R49">
            <v>526804.6875</v>
          </cell>
          <cell r="S49">
            <v>539448</v>
          </cell>
          <cell r="T49">
            <v>552394.75199999998</v>
          </cell>
          <cell r="U49">
            <v>565652.22604800004</v>
          </cell>
          <cell r="V49">
            <v>579227.8794731521</v>
          </cell>
          <cell r="W49">
            <v>593129.34858050779</v>
          </cell>
          <cell r="X49">
            <v>607364.45294643997</v>
          </cell>
          <cell r="Y49">
            <v>621941.19981715456</v>
          </cell>
          <cell r="Z49">
            <v>636867.78861276631</v>
          </cell>
          <cell r="AA49">
            <v>652152.61553947267</v>
          </cell>
          <cell r="AB49">
            <v>667804.27831242001</v>
          </cell>
          <cell r="AC49">
            <v>683831.5809919181</v>
          </cell>
          <cell r="AD49">
            <v>700243.53893572418</v>
          </cell>
          <cell r="AE49">
            <v>717049.38387018163</v>
          </cell>
          <cell r="AF49">
            <v>734258.56908306596</v>
          </cell>
          <cell r="AG49">
            <v>751880.77474105952</v>
          </cell>
          <cell r="AH49">
            <v>769925.91333484498</v>
          </cell>
          <cell r="AI49">
            <v>788404.13525488123</v>
          </cell>
          <cell r="AJ49">
            <v>807325.83450099838</v>
          </cell>
          <cell r="AK49">
            <v>826701.6545290224</v>
          </cell>
          <cell r="AL49">
            <v>846542.49423771899</v>
          </cell>
          <cell r="AM49">
            <v>866859.51409942424</v>
          </cell>
        </row>
        <row r="51">
          <cell r="I51">
            <v>0.23607258253704735</v>
          </cell>
          <cell r="J51">
            <v>0.25363319329857209</v>
          </cell>
          <cell r="K51">
            <v>0.27936826089249917</v>
          </cell>
          <cell r="L51">
            <v>0.27744788541494975</v>
          </cell>
          <cell r="M51">
            <v>0.30719837441178749</v>
          </cell>
          <cell r="N51">
            <v>0.26895189513423501</v>
          </cell>
          <cell r="O51">
            <v>0.2676449003627</v>
          </cell>
          <cell r="P51">
            <v>0.3106794563325484</v>
          </cell>
          <cell r="Q51">
            <v>0.47958466573042396</v>
          </cell>
          <cell r="R51">
            <v>0.67949721452935385</v>
          </cell>
          <cell r="S51">
            <v>0.60232131734662109</v>
          </cell>
          <cell r="T51">
            <v>0.69296947267160125</v>
          </cell>
          <cell r="U51">
            <v>0.71370283967686921</v>
          </cell>
          <cell r="V51">
            <v>0.70946313629409408</v>
          </cell>
          <cell r="W51">
            <v>0.70539597111709962</v>
          </cell>
          <cell r="X51">
            <v>0.70149772901308116</v>
          </cell>
          <cell r="Y51">
            <v>0.69776488209100673</v>
          </cell>
          <cell r="Z51">
            <v>0.69419398767160767</v>
          </cell>
          <cell r="AA51">
            <v>0.69078168630503423</v>
          </cell>
          <cell r="AB51">
            <v>0.68752469983505704</v>
          </cell>
          <cell r="AC51">
            <v>0.68441982950872848</v>
          </cell>
          <cell r="AD51">
            <v>0.68146395413043537</v>
          </cell>
          <cell r="AE51">
            <v>0.67865402825930421</v>
          </cell>
          <cell r="AF51">
            <v>0.67598708044894462</v>
          </cell>
          <cell r="AG51">
            <v>0.67346021152853652</v>
          </cell>
          <cell r="AH51">
            <v>0.67107059292429583</v>
          </cell>
          <cell r="AI51">
            <v>0.66881546502037037</v>
          </cell>
          <cell r="AJ51">
            <v>0.66669213555824225</v>
          </cell>
          <cell r="AK51">
            <v>0.66469797807373798</v>
          </cell>
          <cell r="AL51">
            <v>0.66283043037076095</v>
          </cell>
          <cell r="AM51">
            <v>0.66108699303088958</v>
          </cell>
        </row>
        <row r="57">
          <cell r="I57">
            <v>940</v>
          </cell>
          <cell r="J57">
            <v>2695</v>
          </cell>
          <cell r="K57">
            <v>970</v>
          </cell>
          <cell r="L57">
            <v>981</v>
          </cell>
          <cell r="M57">
            <v>1001.4207367785652</v>
          </cell>
          <cell r="N57">
            <v>868</v>
          </cell>
          <cell r="O57">
            <v>904.83333333333337</v>
          </cell>
          <cell r="P57">
            <v>984.5</v>
          </cell>
          <cell r="Q57">
            <v>1079</v>
          </cell>
          <cell r="R57">
            <v>1386</v>
          </cell>
          <cell r="S57">
            <v>1349</v>
          </cell>
          <cell r="T57">
            <v>1534</v>
          </cell>
          <cell r="U57">
            <v>1534</v>
          </cell>
          <cell r="V57">
            <v>1549.34</v>
          </cell>
          <cell r="W57">
            <v>1564.8334</v>
          </cell>
          <cell r="X57">
            <v>1580.481734</v>
          </cell>
          <cell r="Y57">
            <v>1596.28655134</v>
          </cell>
          <cell r="Z57">
            <v>1612.2494168533999</v>
          </cell>
          <cell r="AA57">
            <v>1628.371911021934</v>
          </cell>
          <cell r="AB57">
            <v>1644.6556301321534</v>
          </cell>
          <cell r="AC57">
            <v>1661.102186433475</v>
          </cell>
          <cell r="AD57">
            <v>1677.7132082978098</v>
          </cell>
          <cell r="AE57">
            <v>1694.490340380788</v>
          </cell>
          <cell r="AF57">
            <v>1711.435243784596</v>
          </cell>
          <cell r="AG57">
            <v>1728.549596222442</v>
          </cell>
          <cell r="AH57">
            <v>1745.8350921846663</v>
          </cell>
          <cell r="AI57">
            <v>1763.293443106513</v>
          </cell>
          <cell r="AJ57">
            <v>1780.9263775375782</v>
          </cell>
          <cell r="AK57">
            <v>1798.7356413129539</v>
          </cell>
          <cell r="AL57">
            <v>1816.7229977260836</v>
          </cell>
          <cell r="AM57">
            <v>1834.8902277033444</v>
          </cell>
        </row>
        <row r="68">
          <cell r="I68">
            <v>4065735</v>
          </cell>
          <cell r="J68">
            <v>4312279.2835015291</v>
          </cell>
          <cell r="K68">
            <v>3854169.7926103724</v>
          </cell>
          <cell r="L68">
            <v>4097081.7041382026</v>
          </cell>
          <cell r="M68">
            <v>4551023.4111224227</v>
          </cell>
          <cell r="N68">
            <v>3942113.8923173561</v>
          </cell>
          <cell r="O68">
            <v>4020375.6</v>
          </cell>
          <cell r="P68">
            <v>3945685.1199999996</v>
          </cell>
          <cell r="Q68">
            <v>6906948.1199999982</v>
          </cell>
          <cell r="R68">
            <v>7996193.2488031732</v>
          </cell>
          <cell r="S68">
            <v>7885443.5750000002</v>
          </cell>
          <cell r="T68">
            <v>8446030.2857142873</v>
          </cell>
          <cell r="U68">
            <v>9023850.5727865342</v>
          </cell>
          <cell r="V68">
            <v>9247417.344255846</v>
          </cell>
          <cell r="W68">
            <v>9477325.4836692363</v>
          </cell>
          <cell r="X68">
            <v>9713761.5757130273</v>
          </cell>
          <cell r="Y68">
            <v>9956917.7660506144</v>
          </cell>
          <cell r="Z68">
            <v>10206991.927786129</v>
          </cell>
          <cell r="AA68">
            <v>10464187.832918398</v>
          </cell>
          <cell r="AB68">
            <v>10728715.328934763</v>
          </cell>
          <cell r="AC68">
            <v>11000790.520699045</v>
          </cell>
          <cell r="AD68">
            <v>11280635.957792366</v>
          </cell>
          <cell r="AE68">
            <v>11568480.827470353</v>
          </cell>
          <cell r="AF68">
            <v>11864561.153405262</v>
          </cell>
          <cell r="AG68">
            <v>12169120.000386471</v>
          </cell>
          <cell r="AH68">
            <v>12482407.68515805</v>
          </cell>
          <cell r="AI68">
            <v>12804681.993577514</v>
          </cell>
          <cell r="AJ68">
            <v>13136208.404285358</v>
          </cell>
          <cell r="AK68">
            <v>13477260.319080584</v>
          </cell>
          <cell r="AL68">
            <v>13828119.300203474</v>
          </cell>
          <cell r="AM68">
            <v>14189075.314732701</v>
          </cell>
        </row>
        <row r="70">
          <cell r="I70">
            <v>10908</v>
          </cell>
          <cell r="J70">
            <v>12165</v>
          </cell>
          <cell r="K70">
            <v>12565</v>
          </cell>
          <cell r="L70">
            <v>13001</v>
          </cell>
          <cell r="M70">
            <v>15253.23409169859</v>
          </cell>
          <cell r="N70">
            <v>12700</v>
          </cell>
          <cell r="O70">
            <v>12920.083333333336</v>
          </cell>
          <cell r="P70">
            <v>14188.25</v>
          </cell>
          <cell r="Q70">
            <v>18202.666666666668</v>
          </cell>
          <cell r="R70">
            <v>26801</v>
          </cell>
          <cell r="S70">
            <v>33852.100000000006</v>
          </cell>
          <cell r="T70">
            <v>43733</v>
          </cell>
          <cell r="U70">
            <v>47568</v>
          </cell>
          <cell r="V70">
            <v>48948.1</v>
          </cell>
          <cell r="W70">
            <v>50369.296200000004</v>
          </cell>
          <cell r="X70">
            <v>51832.81841800001</v>
          </cell>
          <cell r="Y70">
            <v>53339.933335860012</v>
          </cell>
          <cell r="Z70">
            <v>54891.945604909008</v>
          </cell>
          <cell r="AA70">
            <v>56490.198984719209</v>
          </cell>
          <cell r="AB70">
            <v>58136.077516040357</v>
          </cell>
          <cell r="AC70">
            <v>59831.006728918917</v>
          </cell>
          <cell r="AD70">
            <v>61576.454887057822</v>
          </cell>
          <cell r="AE70">
            <v>63373.93426950361</v>
          </cell>
          <cell r="AF70">
            <v>65225.002490781095</v>
          </cell>
          <cell r="AG70">
            <v>67131.263860628838</v>
          </cell>
          <cell r="AH70">
            <v>69094.370784523257</v>
          </cell>
          <cell r="AI70">
            <v>71116.025206215258</v>
          </cell>
          <cell r="AJ70">
            <v>73197.980093539591</v>
          </cell>
          <cell r="AK70">
            <v>75342.040968795045</v>
          </cell>
          <cell r="AL70">
            <v>77550.067485032632</v>
          </cell>
          <cell r="AM70">
            <v>79823.975049629094</v>
          </cell>
        </row>
        <row r="77">
          <cell r="I77">
            <v>9297000</v>
          </cell>
          <cell r="J77">
            <v>9050000</v>
          </cell>
          <cell r="K77">
            <v>7652000</v>
          </cell>
          <cell r="L77">
            <v>8207000</v>
          </cell>
          <cell r="M77">
            <v>7967000</v>
          </cell>
          <cell r="N77">
            <v>9457000</v>
          </cell>
          <cell r="O77">
            <v>11382688</v>
          </cell>
          <cell r="P77">
            <v>15807533</v>
          </cell>
          <cell r="Q77">
            <v>13338864.65</v>
          </cell>
          <cell r="R77">
            <v>11588685.867830684</v>
          </cell>
          <cell r="S77">
            <v>11221493</v>
          </cell>
          <cell r="T77">
            <v>11239490.780000001</v>
          </cell>
          <cell r="U77">
            <v>12541620.983440662</v>
          </cell>
          <cell r="V77">
            <v>12790882.994625622</v>
          </cell>
          <cell r="W77">
            <v>13046674.062348431</v>
          </cell>
          <cell r="X77">
            <v>13309182.142250055</v>
          </cell>
          <cell r="Y77">
            <v>13578600.760962551</v>
          </cell>
          <cell r="Z77">
            <v>13855129.182645874</v>
          </cell>
          <cell r="AA77">
            <v>14138972.580515519</v>
          </cell>
          <cell r="AB77">
            <v>14430342.213510554</v>
          </cell>
          <cell r="AC77">
            <v>14729455.608256359</v>
          </cell>
          <cell r="AD77">
            <v>15036536.746480735</v>
          </cell>
          <cell r="AE77">
            <v>15351816.258046985</v>
          </cell>
          <cell r="AF77">
            <v>15675531.619772434</v>
          </cell>
          <cell r="AG77">
            <v>16007927.360205904</v>
          </cell>
          <cell r="AH77">
            <v>16349255.270542804</v>
          </cell>
          <cell r="AI77">
            <v>16699774.621861989</v>
          </cell>
          <cell r="AJ77">
            <v>17059752.388873965</v>
          </cell>
          <cell r="AK77">
            <v>17429463.480375648</v>
          </cell>
          <cell r="AL77">
            <v>17809190.97661297</v>
          </cell>
          <cell r="AM77">
            <v>18047829.903135691</v>
          </cell>
        </row>
        <row r="78">
          <cell r="S78">
            <v>3336049</v>
          </cell>
          <cell r="T78">
            <v>3492261.298519006</v>
          </cell>
          <cell r="U78">
            <v>3517770.2106541283</v>
          </cell>
          <cell r="V78">
            <v>3543465.4503697767</v>
          </cell>
          <cell r="W78">
            <v>3569348.3786791954</v>
          </cell>
          <cell r="X78">
            <v>3595420.3665370289</v>
          </cell>
          <cell r="Y78">
            <v>3621682.7949119383</v>
          </cell>
          <cell r="Z78">
            <v>3648137.0548597467</v>
          </cell>
          <cell r="AA78">
            <v>3674784.5475971219</v>
          </cell>
          <cell r="AB78">
            <v>3701626.6845757933</v>
          </cell>
          <cell r="AC78">
            <v>3728664.8875573147</v>
          </cell>
          <cell r="AD78">
            <v>3755900.5886883703</v>
          </cell>
          <cell r="AE78">
            <v>3783335.2305766325</v>
          </cell>
          <cell r="AF78">
            <v>3810970.2663671733</v>
          </cell>
          <cell r="AG78">
            <v>3838807.1598194335</v>
          </cell>
          <cell r="AH78">
            <v>3866847.3853847543</v>
          </cell>
          <cell r="AI78">
            <v>3895092.428284476</v>
          </cell>
          <cell r="AJ78">
            <v>3923543.7845886066</v>
          </cell>
          <cell r="AK78">
            <v>3952202.9612950636</v>
          </cell>
          <cell r="AL78">
            <v>3981071.4764094972</v>
          </cell>
          <cell r="AM78">
            <v>3858754.3884029891</v>
          </cell>
        </row>
        <row r="79">
          <cell r="S79">
            <v>0.2699939276545964</v>
          </cell>
          <cell r="T79">
            <v>0.21877847790054819</v>
          </cell>
          <cell r="U79">
            <v>0.20260945603203537</v>
          </cell>
          <cell r="V79">
            <v>0.19833506349707206</v>
          </cell>
          <cell r="W79">
            <v>0.19414677971846672</v>
          </cell>
          <cell r="X79">
            <v>0.19004304720992982</v>
          </cell>
          <cell r="Y79">
            <v>0.18602232878169589</v>
          </cell>
          <cell r="Z79">
            <v>0.18208310765027405</v>
          </cell>
          <cell r="AA79">
            <v>0.17822388752520596</v>
          </cell>
          <cell r="AB79">
            <v>0.174443192673988</v>
          </cell>
          <cell r="AC79">
            <v>0.17073956796627743</v>
          </cell>
          <cell r="AD79">
            <v>0.16711157889846315</v>
          </cell>
          <cell r="AE79">
            <v>0.16355781159964591</v>
          </cell>
          <cell r="AF79">
            <v>0.16007687282003474</v>
          </cell>
          <cell r="AG79">
            <v>0.15666738990273105</v>
          </cell>
          <cell r="AH79">
            <v>0.1533280107398369</v>
          </cell>
          <cell r="AI79">
            <v>0.15005740371378812</v>
          </cell>
          <cell r="AJ79">
            <v>0.14685425762477966</v>
          </cell>
          <cell r="AK79">
            <v>0.14371728160511743</v>
          </cell>
          <cell r="AL79">
            <v>0.14064520502129835</v>
          </cell>
          <cell r="AM79">
            <v>0.13244053336943146</v>
          </cell>
        </row>
        <row r="80">
          <cell r="S80">
            <v>31.184882917289379</v>
          </cell>
          <cell r="T80">
            <v>32.645127765424576</v>
          </cell>
          <cell r="U80">
            <v>21.454153207288197</v>
          </cell>
          <cell r="V80">
            <v>18.4605716971117</v>
          </cell>
          <cell r="W80">
            <v>17.677872994289089</v>
          </cell>
          <cell r="X80">
            <v>16.945770229300773</v>
          </cell>
          <cell r="Y80">
            <v>16.259569153391595</v>
          </cell>
          <cell r="Z80">
            <v>15.615141016858969</v>
          </cell>
          <cell r="AA80">
            <v>15.008839856497852</v>
          </cell>
          <cell r="AB80">
            <v>14.437433887111807</v>
          </cell>
          <cell r="AC80">
            <v>13.89804826883015</v>
          </cell>
          <cell r="AD80">
            <v>13.388117108893722</v>
          </cell>
          <cell r="AE80">
            <v>12.905343005168403</v>
          </cell>
          <cell r="AF80">
            <v>12.447662784214575</v>
          </cell>
          <cell r="AG80">
            <v>12.013218354918919</v>
          </cell>
          <cell r="AH80">
            <v>11.600331808272662</v>
          </cell>
          <cell r="AI80">
            <v>11.207484058748028</v>
          </cell>
          <cell r="AJ80">
            <v>10.833296453234437</v>
          </cell>
          <cell r="AK80">
            <v>10.476514877424201</v>
          </cell>
          <cell r="AL80">
            <v>10.135995972765782</v>
          </cell>
          <cell r="AM80">
            <v>9.4403089238966338</v>
          </cell>
        </row>
        <row r="83">
          <cell r="I83">
            <v>7883335.7934825169</v>
          </cell>
          <cell r="J83">
            <v>7673893.614178421</v>
          </cell>
          <cell r="K83">
            <v>6488467.8381981524</v>
          </cell>
          <cell r="L83">
            <v>6959076.783598044</v>
          </cell>
          <cell r="M83">
            <v>6755570.2126143072</v>
          </cell>
          <cell r="N83">
            <v>8019006.8408050081</v>
          </cell>
          <cell r="O83">
            <v>10359360</v>
          </cell>
          <cell r="P83">
            <v>12696426</v>
          </cell>
          <cell r="Q83">
            <v>11399746.35</v>
          </cell>
          <cell r="R83">
            <v>9852044.140873136</v>
          </cell>
          <cell r="S83">
            <v>7885444</v>
          </cell>
          <cell r="T83">
            <v>7747229.4814809952</v>
          </cell>
          <cell r="U83">
            <v>9023850.7727865335</v>
          </cell>
          <cell r="V83">
            <v>9247417.5442558452</v>
          </cell>
          <cell r="W83">
            <v>9477325.6836692356</v>
          </cell>
          <cell r="X83">
            <v>9713761.7757130265</v>
          </cell>
          <cell r="Y83">
            <v>9956917.9660506137</v>
          </cell>
          <cell r="Z83">
            <v>10206992.127786128</v>
          </cell>
          <cell r="AA83">
            <v>10464188.032918397</v>
          </cell>
          <cell r="AB83">
            <v>10728715.528934762</v>
          </cell>
          <cell r="AC83">
            <v>11000790.720699044</v>
          </cell>
          <cell r="AD83">
            <v>11280636.157792365</v>
          </cell>
          <cell r="AE83">
            <v>11568481.027470352</v>
          </cell>
          <cell r="AF83">
            <v>11864561.353405261</v>
          </cell>
          <cell r="AG83">
            <v>12169120.20038647</v>
          </cell>
          <cell r="AH83">
            <v>12482407.885158051</v>
          </cell>
          <cell r="AI83">
            <v>12804682.193577513</v>
          </cell>
          <cell r="AJ83">
            <v>13136208.604285358</v>
          </cell>
          <cell r="AK83">
            <v>13477260.519080583</v>
          </cell>
          <cell r="AL83">
            <v>13828119.500203473</v>
          </cell>
          <cell r="AM83">
            <v>14189075.514732702</v>
          </cell>
        </row>
        <row r="86">
          <cell r="I86">
            <v>0</v>
          </cell>
          <cell r="J86">
            <v>0</v>
          </cell>
          <cell r="K86">
            <v>0</v>
          </cell>
          <cell r="L86">
            <v>0</v>
          </cell>
          <cell r="M86">
            <v>0</v>
          </cell>
          <cell r="N86">
            <v>0</v>
          </cell>
          <cell r="O86">
            <v>0</v>
          </cell>
          <cell r="P86">
            <v>0</v>
          </cell>
          <cell r="Q86">
            <v>0</v>
          </cell>
          <cell r="R86">
            <v>0</v>
          </cell>
          <cell r="S86">
            <v>-5.3896777707507226E-8</v>
          </cell>
          <cell r="T86">
            <v>8.2737189021835689E-2</v>
          </cell>
          <cell r="U86">
            <v>-2.2163487489734734E-8</v>
          </cell>
          <cell r="V86">
            <v>-2.1627660107270685E-8</v>
          </cell>
          <cell r="W86">
            <v>-2.1103000014122131E-8</v>
          </cell>
          <cell r="X86">
            <v>-2.05893462279505E-8</v>
          </cell>
          <cell r="Y86">
            <v>-2.0086537322328013E-8</v>
          </cell>
          <cell r="Z86">
            <v>-1.9594411426737679E-8</v>
          </cell>
          <cell r="AA86">
            <v>-1.9112806670662508E-8</v>
          </cell>
          <cell r="AB86">
            <v>-1.8641560739496299E-8</v>
          </cell>
          <cell r="AC86">
            <v>-1.8180511540677458E-8</v>
          </cell>
          <cell r="AD86">
            <v>-1.7729496759599783E-8</v>
          </cell>
          <cell r="AE86">
            <v>-1.7288354747790891E-8</v>
          </cell>
          <cell r="AF86">
            <v>-1.6856923412689184E-8</v>
          </cell>
          <cell r="AG86">
            <v>-1.6435041994000699E-8</v>
          </cell>
          <cell r="AH86">
            <v>-1.6022549953476073E-8</v>
          </cell>
          <cell r="AI86">
            <v>-1.5619286752865946E-8</v>
          </cell>
          <cell r="AJ86">
            <v>-1.5225093408233192E-8</v>
          </cell>
          <cell r="AK86">
            <v>-1.483981115768529E-8</v>
          </cell>
          <cell r="AL86">
            <v>-1.4463282793641952E-8</v>
          </cell>
          <cell r="AM86">
            <v>-1.4095351330567496E-8</v>
          </cell>
        </row>
        <row r="131">
          <cell r="I131">
            <v>0</v>
          </cell>
          <cell r="J131">
            <v>0</v>
          </cell>
          <cell r="K131">
            <v>909509.10275953566</v>
          </cell>
          <cell r="L131">
            <v>1267074.7741468563</v>
          </cell>
          <cell r="M131">
            <v>1760553.4333099998</v>
          </cell>
          <cell r="N131">
            <v>1836926.1729490021</v>
          </cell>
          <cell r="O131">
            <v>2428831.3729491797</v>
          </cell>
          <cell r="P131">
            <v>3276345.8279952551</v>
          </cell>
          <cell r="Q131">
            <v>3797784.4545454541</v>
          </cell>
          <cell r="R131">
            <v>4717633.8450018717</v>
          </cell>
          <cell r="S131">
            <v>4131898.2972136224</v>
          </cell>
          <cell r="T131">
            <v>6636940.1077282438</v>
          </cell>
          <cell r="U131">
            <v>7242935.5437417123</v>
          </cell>
          <cell r="V131">
            <v>7552617.5323260184</v>
          </cell>
          <cell r="W131">
            <v>7732689.909458762</v>
          </cell>
          <cell r="X131">
            <v>8234461.3832391705</v>
          </cell>
          <cell r="Y131">
            <v>8769555.8365489207</v>
          </cell>
          <cell r="Z131">
            <v>9340226.9936566465</v>
          </cell>
          <cell r="AA131">
            <v>9948883.1427307148</v>
          </cell>
          <cell r="AB131">
            <v>10598097.846959924</v>
          </cell>
          <cell r="AC131">
            <v>11073494.068955436</v>
          </cell>
          <cell r="AD131">
            <v>11571172.878277749</v>
          </cell>
          <cell r="AE131">
            <v>12092209.560265463</v>
          </cell>
          <cell r="AF131">
            <v>12637732.259140331</v>
          </cell>
          <cell r="AG131">
            <v>13208924.606365893</v>
          </cell>
          <cell r="AH131">
            <v>13807028.480613302</v>
          </cell>
          <cell r="AI131">
            <v>14433346.905951884</v>
          </cell>
          <cell r="AJ131">
            <v>15089247.095215822</v>
          </cell>
          <cell r="AK131">
            <v>15776163.645848451</v>
          </cell>
          <cell r="AL131">
            <v>16495601.895894036</v>
          </cell>
          <cell r="AM131">
            <v>17249141.448193528</v>
          </cell>
        </row>
        <row r="135">
          <cell r="K135">
            <v>1493</v>
          </cell>
          <cell r="L135">
            <v>36099</v>
          </cell>
          <cell r="M135">
            <v>619586</v>
          </cell>
          <cell r="N135">
            <v>61471</v>
          </cell>
          <cell r="O135">
            <v>364996</v>
          </cell>
          <cell r="P135">
            <v>4488</v>
          </cell>
          <cell r="Q135">
            <v>4413</v>
          </cell>
          <cell r="R135">
            <v>95878</v>
          </cell>
          <cell r="S135">
            <v>1404606</v>
          </cell>
          <cell r="T135">
            <v>1240950</v>
          </cell>
          <cell r="U135">
            <v>1295360.2079665242</v>
          </cell>
          <cell r="V135">
            <v>1369350.9969016532</v>
          </cell>
          <cell r="W135">
            <v>1409095.223451284</v>
          </cell>
          <cell r="X135">
            <v>1450023.0276359629</v>
          </cell>
          <cell r="Y135">
            <v>1492169.8292931265</v>
          </cell>
          <cell r="Z135">
            <v>1535572.1099804188</v>
          </cell>
          <cell r="AA135">
            <v>1580267.4448185482</v>
          </cell>
          <cell r="AB135">
            <v>1626294.535289342</v>
          </cell>
          <cell r="AC135">
            <v>1673693.2430176551</v>
          </cell>
          <cell r="AD135">
            <v>1722504.6245666468</v>
          </cell>
          <cell r="AE135">
            <v>1772770.9672768265</v>
          </cell>
          <cell r="AF135">
            <v>1824535.8261801761</v>
          </cell>
          <cell r="AG135">
            <v>1877844.0620216101</v>
          </cell>
          <cell r="AH135">
            <v>1932741.8804209805</v>
          </cell>
          <cell r="AI135">
            <v>1989276.8722098528</v>
          </cell>
          <cell r="AJ135">
            <v>2047498.0549782866</v>
          </cell>
          <cell r="AK135">
            <v>2107455.9158679279</v>
          </cell>
          <cell r="AL135">
            <v>2169202.4556487943</v>
          </cell>
          <cell r="AM135">
            <v>2232791.2341182684</v>
          </cell>
        </row>
        <row r="139">
          <cell r="I139">
            <v>0</v>
          </cell>
          <cell r="J139">
            <v>0</v>
          </cell>
          <cell r="K139">
            <v>911002.10275953566</v>
          </cell>
          <cell r="L139">
            <v>1303173.7741468563</v>
          </cell>
          <cell r="M139">
            <v>2380139.4333099998</v>
          </cell>
          <cell r="N139">
            <v>1898397.1729490021</v>
          </cell>
          <cell r="O139">
            <v>2793827.3729491797</v>
          </cell>
          <cell r="P139">
            <v>3280833.8279952551</v>
          </cell>
          <cell r="Q139">
            <v>3802197.4545454541</v>
          </cell>
          <cell r="R139">
            <v>4813511.8450018717</v>
          </cell>
          <cell r="S139">
            <v>5536504.2972136224</v>
          </cell>
          <cell r="T139">
            <v>7877890.1077282438</v>
          </cell>
          <cell r="U139">
            <v>8774208.3155840226</v>
          </cell>
          <cell r="V139">
            <v>9122134.1787952818</v>
          </cell>
          <cell r="W139">
            <v>9226812.4123340789</v>
          </cell>
          <cell r="X139">
            <v>9742052.770600643</v>
          </cell>
          <cell r="Y139">
            <v>10320210.234686233</v>
          </cell>
          <cell r="Z139">
            <v>10935292.516852308</v>
          </cell>
          <cell r="AA139">
            <v>11589735.890868792</v>
          </cell>
          <cell r="AB139">
            <v>12286145.807049677</v>
          </cell>
          <cell r="AC139">
            <v>12810792.837307142</v>
          </cell>
          <cell r="AD139">
            <v>13359190.691728095</v>
          </cell>
          <cell r="AE139">
            <v>13932458.609882129</v>
          </cell>
          <cell r="AF139">
            <v>14531770.00792017</v>
          </cell>
          <cell r="AG139">
            <v>15158355.146454781</v>
          </cell>
          <cell r="AH139">
            <v>15813503.931233209</v>
          </cell>
          <cell r="AI139">
            <v>16498568.853256257</v>
          </cell>
          <cell r="AJ139">
            <v>17214968.075331092</v>
          </cell>
          <cell r="AK139">
            <v>17964188.672397099</v>
          </cell>
          <cell r="AL139">
            <v>18747790.033333603</v>
          </cell>
          <cell r="AM139">
            <v>19567407.432345916</v>
          </cell>
        </row>
        <row r="140">
          <cell r="I140">
            <v>0</v>
          </cell>
          <cell r="J140">
            <v>0</v>
          </cell>
          <cell r="K140">
            <v>747021.72426281916</v>
          </cell>
          <cell r="L140">
            <v>1029507.2815760165</v>
          </cell>
          <cell r="M140">
            <v>1523289.2373183998</v>
          </cell>
          <cell r="N140">
            <v>1670589.512195122</v>
          </cell>
          <cell r="O140">
            <v>2528571.4285714286</v>
          </cell>
          <cell r="P140">
            <v>3122617.6354290233</v>
          </cell>
          <cell r="Q140">
            <v>3865418.1818181816</v>
          </cell>
          <cell r="R140">
            <v>4947279.67053538</v>
          </cell>
          <cell r="S140">
            <v>4630469.5341844968</v>
          </cell>
          <cell r="T140">
            <v>5894193.6009554202</v>
          </cell>
          <cell r="U140">
            <v>8149599.6097284388</v>
          </cell>
          <cell r="V140">
            <v>8509445.8133346997</v>
          </cell>
          <cell r="W140">
            <v>8613733.7373016123</v>
          </cell>
          <cell r="X140">
            <v>9093239.3266813457</v>
          </cell>
          <cell r="Y140">
            <v>9633491.0858724453</v>
          </cell>
          <cell r="Z140">
            <v>10208359.486344051</v>
          </cell>
          <cell r="AA140">
            <v>10820134.634535132</v>
          </cell>
          <cell r="AB140">
            <v>11471266.293332236</v>
          </cell>
          <cell r="AC140">
            <v>11964784.668298742</v>
          </cell>
          <cell r="AD140">
            <v>12480738.238732385</v>
          </cell>
          <cell r="AE140">
            <v>13020186.727476873</v>
          </cell>
          <cell r="AF140">
            <v>13584241.222707056</v>
          </cell>
          <cell r="AG140">
            <v>14174066.709433593</v>
          </cell>
          <cell r="AH140">
            <v>14790884.727073241</v>
          </cell>
          <cell r="AI140">
            <v>15435976.159402715</v>
          </cell>
          <cell r="AJ140">
            <v>16110684.163531894</v>
          </cell>
          <cell r="AK140">
            <v>16816417.244866058</v>
          </cell>
          <cell r="AL140">
            <v>17554652.485377401</v>
          </cell>
          <cell r="AM140">
            <v>18326938.932874702</v>
          </cell>
        </row>
        <row r="159">
          <cell r="S159">
            <v>558631</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120</v>
          </cell>
          <cell r="L168">
            <v>120</v>
          </cell>
          <cell r="M168">
            <v>121.43742</v>
          </cell>
          <cell r="N168">
            <v>121.43742</v>
          </cell>
          <cell r="O168">
            <v>221.94918359632879</v>
          </cell>
          <cell r="P168">
            <v>221.94918359632879</v>
          </cell>
          <cell r="Q168">
            <v>221.94918359632879</v>
          </cell>
          <cell r="R168">
            <v>221.94918359632879</v>
          </cell>
          <cell r="S168">
            <v>293.08628358802923</v>
          </cell>
          <cell r="T168">
            <v>293.08628358802923</v>
          </cell>
          <cell r="U168">
            <v>449.22428358802915</v>
          </cell>
          <cell r="V168">
            <v>525.88428358802912</v>
          </cell>
          <cell r="W168">
            <v>553.17948358802914</v>
          </cell>
          <cell r="X168">
            <v>581.29353958802915</v>
          </cell>
          <cell r="Y168">
            <v>610.25101726802927</v>
          </cell>
          <cell r="Z168">
            <v>640.07721927842931</v>
          </cell>
          <cell r="AA168">
            <v>670.79820734914119</v>
          </cell>
          <cell r="AB168">
            <v>702.44082506197469</v>
          </cell>
          <cell r="AC168">
            <v>735.03272130619325</v>
          </cell>
          <cell r="AD168">
            <v>768.60237443773804</v>
          </cell>
          <cell r="AE168">
            <v>803.17911716322942</v>
          </cell>
          <cell r="AF168">
            <v>838.79316217048563</v>
          </cell>
          <cell r="AG168">
            <v>875.4756285279592</v>
          </cell>
          <cell r="AH168">
            <v>913.25856887615714</v>
          </cell>
          <cell r="AI168">
            <v>952.17499743480096</v>
          </cell>
          <cell r="AJ168">
            <v>992.25891885020428</v>
          </cell>
          <cell r="AK168">
            <v>1033.5453579080697</v>
          </cell>
          <cell r="AL168">
            <v>1076.070390137671</v>
          </cell>
          <cell r="AM168">
            <v>1119.8711733341602</v>
          </cell>
        </row>
        <row r="195">
          <cell r="S195">
            <v>0</v>
          </cell>
          <cell r="T195">
            <v>6965365.6896297792</v>
          </cell>
          <cell r="U195">
            <v>0</v>
          </cell>
          <cell r="V195">
            <v>822451.78638707357</v>
          </cell>
          <cell r="W195">
            <v>846039.29521684872</v>
          </cell>
          <cell r="X195">
            <v>870323.56886390341</v>
          </cell>
          <cell r="Y195">
            <v>895325.40166827571</v>
          </cell>
          <cell r="Z195">
            <v>921066.21071414906</v>
          </cell>
          <cell r="AA195">
            <v>947568.05450137693</v>
          </cell>
          <cell r="AB195">
            <v>974853.65217686596</v>
          </cell>
          <cell r="AC195">
            <v>1002946.4033430204</v>
          </cell>
          <cell r="AD195">
            <v>1031870.4084601834</v>
          </cell>
          <cell r="AE195">
            <v>1061650.4898610285</v>
          </cell>
          <cell r="AF195">
            <v>1092312.2133953532</v>
          </cell>
          <cell r="AG195">
            <v>1123881.9107240976</v>
          </cell>
          <cell r="AH195">
            <v>1156386.7022819896</v>
          </cell>
          <cell r="AI195">
            <v>1189854.5209289682</v>
          </cell>
          <cell r="AJ195">
            <v>1224314.1363111485</v>
          </cell>
          <cell r="AK195">
            <v>1259795.179952329</v>
          </cell>
          <cell r="AL195">
            <v>1296328.1710982502</v>
          </cell>
          <cell r="AM195">
            <v>1333944.5433360406</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368251</v>
          </cell>
          <cell r="T210">
            <v>6965365.6896297792</v>
          </cell>
          <cell r="U210">
            <v>0</v>
          </cell>
          <cell r="V210">
            <v>822451.78638707357</v>
          </cell>
          <cell r="W210">
            <v>846039.29521684872</v>
          </cell>
          <cell r="X210">
            <v>870323.56886390341</v>
          </cell>
          <cell r="Y210">
            <v>895325.40166827571</v>
          </cell>
          <cell r="Z210">
            <v>921066.21071414906</v>
          </cell>
          <cell r="AA210">
            <v>947568.05450137693</v>
          </cell>
          <cell r="AB210">
            <v>974853.65217686596</v>
          </cell>
          <cell r="AC210">
            <v>1002946.4033430204</v>
          </cell>
          <cell r="AD210">
            <v>1031870.4084601834</v>
          </cell>
          <cell r="AE210">
            <v>1061650.4898610285</v>
          </cell>
          <cell r="AF210">
            <v>1092312.2133953532</v>
          </cell>
          <cell r="AG210">
            <v>1123881.9107240976</v>
          </cell>
          <cell r="AH210">
            <v>1156386.7022819896</v>
          </cell>
          <cell r="AI210">
            <v>1189854.5209289682</v>
          </cell>
          <cell r="AJ210">
            <v>1224314.1363111485</v>
          </cell>
          <cell r="AK210">
            <v>1259795.179952329</v>
          </cell>
          <cell r="AL210">
            <v>1296328.1710982502</v>
          </cell>
          <cell r="AM210">
            <v>1333944.5433360406</v>
          </cell>
        </row>
        <row r="212">
          <cell r="S212">
            <v>103745</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86635</v>
          </cell>
          <cell r="T214">
            <v>0</v>
          </cell>
          <cell r="U214">
            <v>0</v>
          </cell>
          <cell r="V214">
            <v>0</v>
          </cell>
          <cell r="W214">
            <v>0</v>
          </cell>
          <cell r="X214">
            <v>0</v>
          </cell>
          <cell r="Y214">
            <v>0</v>
          </cell>
          <cell r="Z214">
            <v>13723344</v>
          </cell>
          <cell r="AA214">
            <v>0</v>
          </cell>
          <cell r="AB214">
            <v>0</v>
          </cell>
          <cell r="AC214">
            <v>0</v>
          </cell>
          <cell r="AD214">
            <v>0</v>
          </cell>
          <cell r="AE214">
            <v>13723344</v>
          </cell>
          <cell r="AF214">
            <v>0</v>
          </cell>
          <cell r="AG214">
            <v>0</v>
          </cell>
          <cell r="AH214">
            <v>0</v>
          </cell>
          <cell r="AI214">
            <v>0</v>
          </cell>
          <cell r="AJ214">
            <v>13723344</v>
          </cell>
          <cell r="AK214">
            <v>0</v>
          </cell>
          <cell r="AL214">
            <v>0</v>
          </cell>
          <cell r="AM214">
            <v>0</v>
          </cell>
        </row>
        <row r="216">
          <cell r="S216">
            <v>558631</v>
          </cell>
          <cell r="T216">
            <v>6965365.6896297792</v>
          </cell>
          <cell r="U216">
            <v>0</v>
          </cell>
          <cell r="V216">
            <v>822451.78638707357</v>
          </cell>
          <cell r="W216">
            <v>846039.29521684872</v>
          </cell>
          <cell r="X216">
            <v>870323.56886390341</v>
          </cell>
          <cell r="Y216">
            <v>895325.40166827571</v>
          </cell>
          <cell r="Z216">
            <v>14644410.210714148</v>
          </cell>
          <cell r="AA216">
            <v>947568.05450137693</v>
          </cell>
          <cell r="AB216">
            <v>974853.65217686596</v>
          </cell>
          <cell r="AC216">
            <v>1002946.4033430204</v>
          </cell>
          <cell r="AD216">
            <v>1031870.4084601834</v>
          </cell>
          <cell r="AE216">
            <v>14784994.489861028</v>
          </cell>
          <cell r="AF216">
            <v>1092312.2133953532</v>
          </cell>
          <cell r="AG216">
            <v>1123881.9107240976</v>
          </cell>
          <cell r="AH216">
            <v>1156386.7022819896</v>
          </cell>
          <cell r="AI216">
            <v>1189854.5209289682</v>
          </cell>
          <cell r="AJ216">
            <v>14947658.136311149</v>
          </cell>
          <cell r="AK216">
            <v>1259795.179952329</v>
          </cell>
          <cell r="AL216">
            <v>1296328.1710982502</v>
          </cell>
          <cell r="AM216">
            <v>1333944.5433360406</v>
          </cell>
        </row>
        <row r="223">
          <cell r="I223">
            <v>0</v>
          </cell>
          <cell r="J223">
            <v>299</v>
          </cell>
          <cell r="K223">
            <v>290</v>
          </cell>
          <cell r="L223">
            <v>261</v>
          </cell>
          <cell r="M223">
            <v>241</v>
          </cell>
          <cell r="N223">
            <v>244</v>
          </cell>
          <cell r="O223">
            <v>229</v>
          </cell>
          <cell r="P223">
            <v>225.5</v>
          </cell>
          <cell r="Q223">
            <v>264</v>
          </cell>
          <cell r="R223">
            <v>215</v>
          </cell>
          <cell r="S223">
            <v>265</v>
          </cell>
          <cell r="T223">
            <v>327.9975</v>
          </cell>
          <cell r="U223">
            <v>332.976</v>
          </cell>
          <cell r="V223">
            <v>318.16264999999999</v>
          </cell>
          <cell r="W223">
            <v>302.21577719999999</v>
          </cell>
          <cell r="X223">
            <v>300.63034682440008</v>
          </cell>
          <cell r="Y223">
            <v>298.70362668081606</v>
          </cell>
          <cell r="Z223">
            <v>296.41650626650858</v>
          </cell>
          <cell r="AA223">
            <v>293.7490347205399</v>
          </cell>
          <cell r="AB223">
            <v>290.6803875802018</v>
          </cell>
          <cell r="AC223">
            <v>299.1550336445946</v>
          </cell>
          <cell r="AD223">
            <v>307.8822744352891</v>
          </cell>
          <cell r="AE223">
            <v>316.86967134751802</v>
          </cell>
          <cell r="AF223">
            <v>326.12501245390547</v>
          </cell>
          <cell r="AG223">
            <v>335.65631930314419</v>
          </cell>
          <cell r="AH223">
            <v>345.47185392261628</v>
          </cell>
          <cell r="AI223">
            <v>355.5801260310763</v>
          </cell>
          <cell r="AJ223">
            <v>365.98990046769796</v>
          </cell>
          <cell r="AK223">
            <v>376.71020484397525</v>
          </cell>
          <cell r="AL223">
            <v>387.75033742516314</v>
          </cell>
          <cell r="AM223">
            <v>399.11987524814549</v>
          </cell>
        </row>
        <row r="225">
          <cell r="I225">
            <v>0</v>
          </cell>
          <cell r="J225">
            <v>358000</v>
          </cell>
          <cell r="K225">
            <v>466702</v>
          </cell>
          <cell r="L225">
            <v>462098</v>
          </cell>
          <cell r="M225">
            <v>542475</v>
          </cell>
          <cell r="N225">
            <v>664365</v>
          </cell>
          <cell r="O225">
            <v>730292</v>
          </cell>
          <cell r="P225">
            <v>935327</v>
          </cell>
          <cell r="Q225">
            <v>1007568</v>
          </cell>
          <cell r="R225">
            <v>1047190</v>
          </cell>
          <cell r="S225">
            <v>1126011</v>
          </cell>
          <cell r="T225">
            <v>1883179</v>
          </cell>
          <cell r="U225">
            <v>2041342.0555995614</v>
          </cell>
          <cell r="V225">
            <v>2100552.171062055</v>
          </cell>
          <cell r="W225">
            <v>2129499.2030468499</v>
          </cell>
          <cell r="X225">
            <v>2248553.4022303903</v>
          </cell>
          <cell r="Y225">
            <v>2357445.2150444984</v>
          </cell>
          <cell r="Z225">
            <v>2452987.525014746</v>
          </cell>
          <cell r="AA225">
            <v>2532197.7193097263</v>
          </cell>
          <cell r="AB225">
            <v>2592389.3677577162</v>
          </cell>
          <cell r="AC225">
            <v>2789228.4268387463</v>
          </cell>
          <cell r="AD225">
            <v>3001067.2057636874</v>
          </cell>
          <cell r="AE225">
            <v>3229051.527241908</v>
          </cell>
          <cell r="AF225">
            <v>3474414.8895495348</v>
          </cell>
          <cell r="AG225">
            <v>3738485.1829841863</v>
          </cell>
          <cell r="AH225">
            <v>4022691.9212497682</v>
          </cell>
          <cell r="AI225">
            <v>4328574.027271403</v>
          </cell>
          <cell r="AJ225">
            <v>4657788.2159718229</v>
          </cell>
          <cell r="AK225">
            <v>5012118.0198043995</v>
          </cell>
          <cell r="AL225">
            <v>5393483.5063524917</v>
          </cell>
          <cell r="AM225">
            <v>5803951.7410889547</v>
          </cell>
        </row>
        <row r="231">
          <cell r="I231">
            <v>0</v>
          </cell>
          <cell r="J231">
            <v>152000</v>
          </cell>
          <cell r="K231">
            <v>237329</v>
          </cell>
          <cell r="L231">
            <v>291000</v>
          </cell>
          <cell r="M231">
            <v>284096.59923280001</v>
          </cell>
          <cell r="N231">
            <v>336200</v>
          </cell>
          <cell r="O231">
            <v>513166.60938695481</v>
          </cell>
          <cell r="P231">
            <v>425862.43060498219</v>
          </cell>
          <cell r="Q231">
            <v>1023329.2807272727</v>
          </cell>
          <cell r="R231">
            <v>1314992.4637841296</v>
          </cell>
          <cell r="S231">
            <v>1088129.3872953062</v>
          </cell>
          <cell r="T231">
            <v>1050868.4877019564</v>
          </cell>
          <cell r="U231">
            <v>1198412.4204491582</v>
          </cell>
          <cell r="V231">
            <v>1252786.3739662012</v>
          </cell>
          <cell r="W231">
            <v>1313619.0028235845</v>
          </cell>
          <cell r="X231">
            <v>1375427.2410807905</v>
          </cell>
          <cell r="Y231">
            <v>1438071.2005370252</v>
          </cell>
          <cell r="Z231">
            <v>1501400.238547622</v>
          </cell>
          <cell r="AA231">
            <v>1565253.3344373507</v>
          </cell>
          <cell r="AB231">
            <v>1629459.5636923451</v>
          </cell>
          <cell r="AC231">
            <v>1696499.8468374244</v>
          </cell>
          <cell r="AD231">
            <v>1766506.0152346948</v>
          </cell>
          <cell r="AE231">
            <v>1839616.2458342833</v>
          </cell>
          <cell r="AF231">
            <v>1915975.3730768496</v>
          </cell>
          <cell r="AG231">
            <v>1995735.2163176541</v>
          </cell>
          <cell r="AH231">
            <v>2079054.9235501396</v>
          </cell>
          <cell r="AI231">
            <v>2166101.3322461429</v>
          </cell>
          <cell r="AJ231">
            <v>2257049.3481709752</v>
          </cell>
          <cell r="AK231">
            <v>2352082.343074807</v>
          </cell>
          <cell r="AL231">
            <v>2451392.5722071882</v>
          </cell>
          <cell r="AM231">
            <v>2533925.4630739097</v>
          </cell>
        </row>
        <row r="237">
          <cell r="I237">
            <v>245090.47782214798</v>
          </cell>
          <cell r="J237">
            <v>245090.47782214798</v>
          </cell>
          <cell r="K237">
            <v>147330</v>
          </cell>
          <cell r="L237">
            <v>179916.68631622862</v>
          </cell>
          <cell r="M237">
            <v>226909.14271599997</v>
          </cell>
          <cell r="N237">
            <v>282040</v>
          </cell>
          <cell r="O237">
            <v>291639.78123249306</v>
          </cell>
          <cell r="P237">
            <v>431966.53301700274</v>
          </cell>
          <cell r="Q237">
            <v>384905.97272727272</v>
          </cell>
          <cell r="R237">
            <v>494609.56794097321</v>
          </cell>
          <cell r="S237">
            <v>409279.30838876549</v>
          </cell>
          <cell r="T237">
            <v>504819.57335329341</v>
          </cell>
          <cell r="U237">
            <v>567101.53753802425</v>
          </cell>
          <cell r="V237">
            <v>592831.87220025947</v>
          </cell>
          <cell r="W237">
            <v>621618.52091053582</v>
          </cell>
          <cell r="X237">
            <v>650866.83839296072</v>
          </cell>
          <cell r="Y237">
            <v>680510.62805911386</v>
          </cell>
          <cell r="Z237">
            <v>710478.60420304688</v>
          </cell>
          <cell r="AA237">
            <v>740694.57012407458</v>
          </cell>
          <cell r="AB237">
            <v>771077.64251945179</v>
          </cell>
          <cell r="AC237">
            <v>802801.81943870452</v>
          </cell>
          <cell r="AD237">
            <v>835929.48488826514</v>
          </cell>
          <cell r="AE237">
            <v>870526.02567448874</v>
          </cell>
          <cell r="AF237">
            <v>906659.97899924743</v>
          </cell>
          <cell r="AG237">
            <v>944403.18740049156</v>
          </cell>
          <cell r="AH237">
            <v>983830.96140591404</v>
          </cell>
          <cell r="AI237">
            <v>1025022.2502863856</v>
          </cell>
          <cell r="AJ237">
            <v>1068059.821315293</v>
          </cell>
          <cell r="AK237">
            <v>1113030.4479603397</v>
          </cell>
          <cell r="AL237">
            <v>1160025.1074558739</v>
          </cell>
          <cell r="AM237">
            <v>1199080.5515662027</v>
          </cell>
        </row>
        <row r="250">
          <cell r="I250">
            <v>188489.56376945396</v>
          </cell>
          <cell r="J250">
            <v>118923.2572601936</v>
          </cell>
          <cell r="K250">
            <v>158386.97423334842</v>
          </cell>
          <cell r="L250">
            <v>158903.56144757452</v>
          </cell>
          <cell r="M250">
            <v>161874.0054512707</v>
          </cell>
          <cell r="N250">
            <v>270400.4233543218</v>
          </cell>
          <cell r="O250">
            <v>116265.79460184075</v>
          </cell>
          <cell r="P250">
            <v>205023.41992882563</v>
          </cell>
          <cell r="Q250">
            <v>181368.60618181818</v>
          </cell>
          <cell r="R250">
            <v>233061.20013161699</v>
          </cell>
          <cell r="S250">
            <v>192853.37968534281</v>
          </cell>
          <cell r="T250">
            <v>479247.44700460829</v>
          </cell>
          <cell r="U250">
            <v>615151.05520563468</v>
          </cell>
          <cell r="V250">
            <v>500473.78852204815</v>
          </cell>
          <cell r="W250">
            <v>460697.50699784496</v>
          </cell>
          <cell r="X250">
            <v>437536.27187364607</v>
          </cell>
          <cell r="Y250">
            <v>415966.06549329392</v>
          </cell>
          <cell r="Z250">
            <v>544613.19954587065</v>
          </cell>
          <cell r="AA250">
            <v>510571.22982563323</v>
          </cell>
          <cell r="AB250">
            <v>479321.78277132392</v>
          </cell>
          <cell r="AC250">
            <v>450604.26515497331</v>
          </cell>
          <cell r="AD250">
            <v>424183.73646435107</v>
          </cell>
          <cell r="AE250">
            <v>486420.42735247931</v>
          </cell>
          <cell r="AF250">
            <v>455095.33591621945</v>
          </cell>
          <cell r="AG250">
            <v>426403.39432833658</v>
          </cell>
          <cell r="AH250">
            <v>400095.39513906732</v>
          </cell>
          <cell r="AI250">
            <v>375946.84077048226</v>
          </cell>
          <cell r="AJ250">
            <v>353755.44674250419</v>
          </cell>
          <cell r="AK250">
            <v>333338.89925903495</v>
          </cell>
          <cell r="AL250">
            <v>314532.84114347282</v>
          </cell>
          <cell r="AM250">
            <v>411248.63311134966</v>
          </cell>
        </row>
        <row r="255">
          <cell r="I255">
            <v>0</v>
          </cell>
          <cell r="J255">
            <v>30515.587902815165</v>
          </cell>
          <cell r="K255">
            <v>1001430.0257666516</v>
          </cell>
          <cell r="L255">
            <v>130184.75223619677</v>
          </cell>
          <cell r="M255">
            <v>441222.25259992923</v>
          </cell>
          <cell r="N255">
            <v>538080.57664567814</v>
          </cell>
          <cell r="O255">
            <v>640420.81477871141</v>
          </cell>
          <cell r="P255">
            <v>1635757.6164491894</v>
          </cell>
          <cell r="Q255">
            <v>670734.14036363643</v>
          </cell>
          <cell r="R255">
            <v>861902.76814328029</v>
          </cell>
          <cell r="S255">
            <v>713209.8920369664</v>
          </cell>
          <cell r="T255">
            <v>2365209</v>
          </cell>
          <cell r="U255">
            <v>1043752.5974177294</v>
          </cell>
          <cell r="V255">
            <v>1128155.8363792093</v>
          </cell>
          <cell r="W255">
            <v>1208493.6214157245</v>
          </cell>
          <cell r="X255">
            <v>1287545.235546235</v>
          </cell>
          <cell r="Y255">
            <v>1363672.2960275596</v>
          </cell>
          <cell r="Z255">
            <v>1435248.7184956332</v>
          </cell>
          <cell r="AA255">
            <v>1500683.1632464821</v>
          </cell>
          <cell r="AB255">
            <v>1558454.4737526178</v>
          </cell>
          <cell r="AC255">
            <v>1635487.1019919992</v>
          </cell>
          <cell r="AD255">
            <v>1716358.1406076744</v>
          </cell>
          <cell r="AE255">
            <v>1801259.6509259359</v>
          </cell>
          <cell r="AF255">
            <v>1890393.3258036044</v>
          </cell>
          <cell r="AG255">
            <v>1983970.9732220389</v>
          </cell>
          <cell r="AH255">
            <v>2082215.0241787732</v>
          </cell>
          <cell r="AI255">
            <v>2185359.0660980716</v>
          </cell>
          <cell r="AJ255">
            <v>2293648.4030430838</v>
          </cell>
          <cell r="AK255">
            <v>2407340.6440767669</v>
          </cell>
          <cell r="AL255">
            <v>2526706.3211864806</v>
          </cell>
          <cell r="AM255">
            <v>2652029.5382582895</v>
          </cell>
        </row>
        <row r="258">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R260">
            <v>26598.27779857731</v>
          </cell>
          <cell r="U260">
            <v>144858.71087483424</v>
          </cell>
          <cell r="V260">
            <v>151052.35064652038</v>
          </cell>
          <cell r="W260">
            <v>154653.79818917526</v>
          </cell>
          <cell r="X260">
            <v>164689.22766478342</v>
          </cell>
          <cell r="Y260">
            <v>175391.11673097842</v>
          </cell>
          <cell r="Z260">
            <v>186804.53987313292</v>
          </cell>
          <cell r="AA260">
            <v>198977.66285461429</v>
          </cell>
          <cell r="AB260">
            <v>211961.95693919848</v>
          </cell>
          <cell r="AC260">
            <v>221469.88137910873</v>
          </cell>
          <cell r="AD260">
            <v>231423.45756555497</v>
          </cell>
          <cell r="AE260">
            <v>241844.19120530927</v>
          </cell>
          <cell r="AF260">
            <v>252754.64518280662</v>
          </cell>
          <cell r="AG260">
            <v>264178.49212731788</v>
          </cell>
          <cell r="AH260">
            <v>276140.56961226603</v>
          </cell>
          <cell r="AI260">
            <v>288666.93811903766</v>
          </cell>
          <cell r="AJ260">
            <v>301784.94190431642</v>
          </cell>
          <cell r="AK260">
            <v>315523.27291696903</v>
          </cell>
          <cell r="AL260">
            <v>329912.03791788075</v>
          </cell>
          <cell r="AM260">
            <v>344982.82896387059</v>
          </cell>
        </row>
        <row r="263">
          <cell r="I263">
            <v>433580.04159160191</v>
          </cell>
          <cell r="J263">
            <v>904529.32298515679</v>
          </cell>
          <cell r="K263">
            <v>2011178</v>
          </cell>
          <cell r="L263">
            <v>1222103</v>
          </cell>
          <cell r="M263">
            <v>1656577</v>
          </cell>
          <cell r="N263">
            <v>2091086</v>
          </cell>
          <cell r="O263">
            <v>2291785</v>
          </cell>
          <cell r="P263">
            <v>3633937</v>
          </cell>
          <cell r="Q263">
            <v>3267906</v>
          </cell>
          <cell r="R263">
            <v>3961638.0000000005</v>
          </cell>
          <cell r="S263">
            <v>3529482.9674063809</v>
          </cell>
          <cell r="T263">
            <v>6283323.5080598574</v>
          </cell>
          <cell r="U263">
            <v>5610618.3770849416</v>
          </cell>
          <cell r="V263">
            <v>5725852.3927762937</v>
          </cell>
          <cell r="W263">
            <v>5888581.653383716</v>
          </cell>
          <cell r="X263">
            <v>6164618.216788807</v>
          </cell>
          <cell r="Y263">
            <v>6431056.5218924703</v>
          </cell>
          <cell r="Z263">
            <v>6831532.8256800519</v>
          </cell>
          <cell r="AA263">
            <v>7048377.6797978813</v>
          </cell>
          <cell r="AB263">
            <v>7242664.7874326529</v>
          </cell>
          <cell r="AC263">
            <v>7596091.3416409567</v>
          </cell>
          <cell r="AD263">
            <v>7975468.0405242285</v>
          </cell>
          <cell r="AE263">
            <v>8468718.0682344045</v>
          </cell>
          <cell r="AF263">
            <v>8895293.5485282633</v>
          </cell>
          <cell r="AG263">
            <v>9353176.4463800248</v>
          </cell>
          <cell r="AH263">
            <v>9844028.7951359283</v>
          </cell>
          <cell r="AI263">
            <v>10369670.454791522</v>
          </cell>
          <cell r="AJ263">
            <v>10932086.177147994</v>
          </cell>
          <cell r="AK263">
            <v>11533433.627092317</v>
          </cell>
          <cell r="AL263">
            <v>12176052.386263387</v>
          </cell>
          <cell r="AM263">
            <v>12945218.756062577</v>
          </cell>
        </row>
        <row r="271">
          <cell r="I271">
            <v>30887802.773674503</v>
          </cell>
          <cell r="J271">
            <v>31024181.0615399</v>
          </cell>
          <cell r="K271">
            <v>30704525</v>
          </cell>
          <cell r="L271">
            <v>30724832</v>
          </cell>
          <cell r="M271">
            <v>33576312</v>
          </cell>
          <cell r="N271">
            <v>39582882</v>
          </cell>
          <cell r="O271">
            <v>41782710</v>
          </cell>
          <cell r="P271">
            <v>44758516</v>
          </cell>
          <cell r="Q271">
            <v>51446023.090700105</v>
          </cell>
          <cell r="R271">
            <v>49989540</v>
          </cell>
          <cell r="S271">
            <v>32223132</v>
          </cell>
          <cell r="T271">
            <v>56314557.628616512</v>
          </cell>
          <cell r="U271">
            <v>56314557.628616512</v>
          </cell>
          <cell r="V271">
            <v>57137009.415003583</v>
          </cell>
          <cell r="W271">
            <v>57983048.710220434</v>
          </cell>
          <cell r="X271">
            <v>58853372.27908434</v>
          </cell>
          <cell r="Y271">
            <v>59748697.680752613</v>
          </cell>
          <cell r="Z271">
            <v>74393107.891466767</v>
          </cell>
          <cell r="AA271">
            <v>75340675.945968136</v>
          </cell>
          <cell r="AB271">
            <v>76315529.598145008</v>
          </cell>
          <cell r="AC271">
            <v>77318476.00148803</v>
          </cell>
          <cell r="AD271">
            <v>78350346.409948215</v>
          </cell>
          <cell r="AE271">
            <v>93135340.899809241</v>
          </cell>
          <cell r="AF271">
            <v>94227653.113204584</v>
          </cell>
          <cell r="AG271">
            <v>95351535.023928687</v>
          </cell>
          <cell r="AH271">
            <v>96507921.726210669</v>
          </cell>
          <cell r="AI271">
            <v>97697776.247139648</v>
          </cell>
          <cell r="AJ271">
            <v>112645434.38345079</v>
          </cell>
          <cell r="AK271">
            <v>113905229.56340311</v>
          </cell>
          <cell r="AL271">
            <v>115201557.73450138</v>
          </cell>
          <cell r="AM271">
            <v>116535502.27783741</v>
          </cell>
        </row>
        <row r="274">
          <cell r="J274">
            <v>3000</v>
          </cell>
          <cell r="K274">
            <v>1117900</v>
          </cell>
          <cell r="L274">
            <v>1120290.5999999999</v>
          </cell>
          <cell r="M274">
            <v>1282890</v>
          </cell>
          <cell r="N274">
            <v>1263089</v>
          </cell>
          <cell r="O274">
            <v>1267402</v>
          </cell>
          <cell r="P274">
            <v>718728.31158560701</v>
          </cell>
          <cell r="Q274">
            <v>1383930</v>
          </cell>
          <cell r="R274">
            <v>975730</v>
          </cell>
          <cell r="T274">
            <v>975422.41766467073</v>
          </cell>
          <cell r="U274">
            <v>392632.04000000004</v>
          </cell>
          <cell r="V274">
            <v>409081.07572774153</v>
          </cell>
          <cell r="W274">
            <v>426001.86163207848</v>
          </cell>
          <cell r="X274">
            <v>443408.33300935652</v>
          </cell>
          <cell r="Y274">
            <v>461314.84104272205</v>
          </cell>
          <cell r="Z274">
            <v>479736.16525700502</v>
          </cell>
          <cell r="AA274">
            <v>498687.52634703257</v>
          </cell>
          <cell r="AB274">
            <v>518184.5993905699</v>
          </cell>
          <cell r="AC274">
            <v>538243.52745743026</v>
          </cell>
          <cell r="AD274">
            <v>558880.93562663393</v>
          </cell>
          <cell r="AE274">
            <v>580113.94542385451</v>
          </cell>
          <cell r="AF274">
            <v>601960.18969176162</v>
          </cell>
          <cell r="AG274">
            <v>624437.82790624362</v>
          </cell>
          <cell r="AH274">
            <v>647565.56195188337</v>
          </cell>
          <cell r="AI274">
            <v>671362.65237046278</v>
          </cell>
          <cell r="AJ274">
            <v>695848.93509668577</v>
          </cell>
          <cell r="AK274">
            <v>721044.83869573241</v>
          </cell>
          <cell r="AL274">
            <v>746971.40211769741</v>
          </cell>
          <cell r="AM274">
            <v>773650.29298441822</v>
          </cell>
        </row>
        <row r="275">
          <cell r="K275">
            <v>273554</v>
          </cell>
          <cell r="L275">
            <v>273312.11</v>
          </cell>
          <cell r="M275">
            <v>271541.83116</v>
          </cell>
          <cell r="N275">
            <v>510946</v>
          </cell>
          <cell r="O275">
            <v>442994</v>
          </cell>
          <cell r="P275">
            <v>284123.68525108701</v>
          </cell>
          <cell r="Q275">
            <v>785335</v>
          </cell>
          <cell r="R275">
            <v>511638.00000000006</v>
          </cell>
          <cell r="T275">
            <v>468717.66467065871</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row>
        <row r="276">
          <cell r="K276">
            <v>1024</v>
          </cell>
          <cell r="L276">
            <v>1199.7</v>
          </cell>
          <cell r="M276">
            <v>1200</v>
          </cell>
          <cell r="N276">
            <v>40329</v>
          </cell>
          <cell r="O276">
            <v>932131</v>
          </cell>
          <cell r="P276">
            <v>39230.763147489102</v>
          </cell>
          <cell r="Q276">
            <v>935809</v>
          </cell>
          <cell r="R276">
            <v>38677</v>
          </cell>
          <cell r="T276">
            <v>80601.534431137727</v>
          </cell>
          <cell r="U276">
            <v>2744668.8000000003</v>
          </cell>
          <cell r="V276">
            <v>2744668.8000000003</v>
          </cell>
          <cell r="W276">
            <v>2744668.8000000003</v>
          </cell>
          <cell r="X276">
            <v>2744668.8000000003</v>
          </cell>
          <cell r="Y276">
            <v>2744668.7999999975</v>
          </cell>
          <cell r="Z276">
            <v>2744668.8000000003</v>
          </cell>
          <cell r="AA276">
            <v>2744668.8000000003</v>
          </cell>
          <cell r="AB276">
            <v>2744668.8000000003</v>
          </cell>
          <cell r="AC276">
            <v>2744668.8000000003</v>
          </cell>
          <cell r="AD276">
            <v>2744668.7999999975</v>
          </cell>
          <cell r="AE276">
            <v>2744668.8000000003</v>
          </cell>
          <cell r="AF276">
            <v>2744668.8000000003</v>
          </cell>
          <cell r="AG276">
            <v>2744668.8000000003</v>
          </cell>
          <cell r="AH276">
            <v>2744668.8000000003</v>
          </cell>
          <cell r="AI276">
            <v>2744668.7999999975</v>
          </cell>
          <cell r="AJ276">
            <v>2744668.8000000003</v>
          </cell>
          <cell r="AK276">
            <v>2744668.8000000003</v>
          </cell>
          <cell r="AL276">
            <v>2744668.8000000003</v>
          </cell>
          <cell r="AM276">
            <v>2744668.8000000003</v>
          </cell>
        </row>
        <row r="277">
          <cell r="J277">
            <v>3000</v>
          </cell>
          <cell r="K277">
            <v>1392478</v>
          </cell>
          <cell r="L277">
            <v>1394802.4100000001</v>
          </cell>
          <cell r="M277">
            <v>1555631.8311599998</v>
          </cell>
          <cell r="N277">
            <v>1814364</v>
          </cell>
          <cell r="O277">
            <v>2642527</v>
          </cell>
          <cell r="P277">
            <v>1042082.75998418</v>
          </cell>
          <cell r="Q277">
            <v>3105074</v>
          </cell>
          <cell r="R277">
            <v>3016243</v>
          </cell>
          <cell r="S277">
            <v>1223347</v>
          </cell>
          <cell r="T277">
            <v>1524741.6167664672</v>
          </cell>
          <cell r="U277">
            <v>3137300.8400000003</v>
          </cell>
          <cell r="V277">
            <v>3153749.875727742</v>
          </cell>
          <cell r="W277">
            <v>3170670.6616320787</v>
          </cell>
          <cell r="X277">
            <v>3188077.1330093569</v>
          </cell>
          <cell r="Y277">
            <v>3205983.6410427196</v>
          </cell>
          <cell r="Z277">
            <v>3224404.9652570053</v>
          </cell>
          <cell r="AA277">
            <v>3243356.326347033</v>
          </cell>
          <cell r="AB277">
            <v>3262853.3993905704</v>
          </cell>
          <cell r="AC277">
            <v>3282912.3274574308</v>
          </cell>
          <cell r="AD277">
            <v>3303549.7356266314</v>
          </cell>
          <cell r="AE277">
            <v>3324782.7454238548</v>
          </cell>
          <cell r="AF277">
            <v>3346628.9896917618</v>
          </cell>
          <cell r="AG277">
            <v>3369106.6279062438</v>
          </cell>
          <cell r="AH277">
            <v>3392234.3619518839</v>
          </cell>
          <cell r="AI277">
            <v>3416031.4523704601</v>
          </cell>
          <cell r="AJ277">
            <v>3440517.7350966861</v>
          </cell>
          <cell r="AK277">
            <v>3465713.6386957327</v>
          </cell>
          <cell r="AL277">
            <v>3491640.2021176978</v>
          </cell>
          <cell r="AM277">
            <v>3518319.0929844184</v>
          </cell>
        </row>
        <row r="283">
          <cell r="J283">
            <v>3000</v>
          </cell>
          <cell r="K283">
            <v>2784203</v>
          </cell>
          <cell r="L283">
            <v>4179575</v>
          </cell>
          <cell r="M283">
            <v>5977141</v>
          </cell>
          <cell r="N283">
            <v>7791505</v>
          </cell>
          <cell r="O283">
            <v>10434031</v>
          </cell>
          <cell r="P283">
            <v>10433521</v>
          </cell>
          <cell r="Q283">
            <v>16221060.999999998</v>
          </cell>
          <cell r="R283">
            <v>14516436</v>
          </cell>
          <cell r="S283">
            <v>12093287</v>
          </cell>
          <cell r="T283">
            <v>22999305.628616516</v>
          </cell>
          <cell r="U283">
            <v>26136606.468616515</v>
          </cell>
          <cell r="V283">
            <v>29290356.344344258</v>
          </cell>
          <cell r="W283">
            <v>32461027.005976338</v>
          </cell>
          <cell r="X283">
            <v>35649104.138985693</v>
          </cell>
          <cell r="Y283">
            <v>38855087.780028418</v>
          </cell>
          <cell r="Z283">
            <v>42079492.745285422</v>
          </cell>
          <cell r="AA283">
            <v>45322849.071632452</v>
          </cell>
          <cell r="AB283">
            <v>48585702.471023023</v>
          </cell>
          <cell r="AC283">
            <v>51868614.798480451</v>
          </cell>
          <cell r="AD283">
            <v>55172164.534107089</v>
          </cell>
          <cell r="AE283">
            <v>58496947.279530942</v>
          </cell>
          <cell r="AF283">
            <v>61843576.269222699</v>
          </cell>
          <cell r="AG283">
            <v>65212682.89712894</v>
          </cell>
          <cell r="AH283">
            <v>68604917.259080827</v>
          </cell>
          <cell r="AI283">
            <v>72020948.711451277</v>
          </cell>
          <cell r="AJ283">
            <v>75461466.446547955</v>
          </cell>
          <cell r="AK283">
            <v>78927180.085243687</v>
          </cell>
          <cell r="AL283">
            <v>82418820.287361383</v>
          </cell>
          <cell r="AM283">
            <v>85937139.380345792</v>
          </cell>
        </row>
        <row r="294">
          <cell r="Q294">
            <v>2572113.36</v>
          </cell>
          <cell r="R294">
            <v>3317192</v>
          </cell>
          <cell r="S294">
            <v>3572206</v>
          </cell>
          <cell r="T294">
            <v>5548882</v>
          </cell>
          <cell r="U294">
            <v>4884526.7058555838</v>
          </cell>
          <cell r="V294">
            <v>4872606.3654605821</v>
          </cell>
          <cell r="W294">
            <v>4872996.6750324667</v>
          </cell>
          <cell r="X294">
            <v>4908731.4439192973</v>
          </cell>
          <cell r="Y294">
            <v>4946637.1488137878</v>
          </cell>
          <cell r="Z294">
            <v>4986851.0305082574</v>
          </cell>
          <cell r="AA294">
            <v>5029519.2563336594</v>
          </cell>
          <cell r="AB294">
            <v>5074797.5137174409</v>
          </cell>
          <cell r="AC294">
            <v>5105926.1690084012</v>
          </cell>
          <cell r="AD294">
            <v>5138370.4529957101</v>
          </cell>
          <cell r="AE294">
            <v>5172189.8824052559</v>
          </cell>
          <cell r="AF294">
            <v>5207446.7852131138</v>
          </cell>
          <cell r="AG294">
            <v>5244206.4370211894</v>
          </cell>
          <cell r="AH294">
            <v>5282537.2041599667</v>
          </cell>
          <cell r="AI294">
            <v>5322510.6938535422</v>
          </cell>
          <cell r="AJ294">
            <v>5364201.9117991989</v>
          </cell>
          <cell r="AK294">
            <v>5407689.4275310449</v>
          </cell>
          <cell r="AL294">
            <v>5453055.5479562022</v>
          </cell>
          <cell r="AM294">
            <v>5500386.4994712155</v>
          </cell>
        </row>
        <row r="295">
          <cell r="S295">
            <v>298270</v>
          </cell>
          <cell r="T295">
            <v>0</v>
          </cell>
          <cell r="U295">
            <v>1064979.25</v>
          </cell>
          <cell r="V295">
            <v>2129958.5</v>
          </cell>
          <cell r="W295">
            <v>3194937.75</v>
          </cell>
          <cell r="X295">
            <v>4259917</v>
          </cell>
          <cell r="Y295">
            <v>4259917</v>
          </cell>
          <cell r="Z295">
            <v>4259917</v>
          </cell>
          <cell r="AA295">
            <v>4259917</v>
          </cell>
          <cell r="AB295">
            <v>4259917</v>
          </cell>
          <cell r="AC295">
            <v>4259917</v>
          </cell>
          <cell r="AD295">
            <v>4259917</v>
          </cell>
          <cell r="AE295">
            <v>4259917</v>
          </cell>
          <cell r="AF295">
            <v>4259917</v>
          </cell>
          <cell r="AG295">
            <v>4259917</v>
          </cell>
          <cell r="AH295">
            <v>4259917</v>
          </cell>
          <cell r="AI295">
            <v>4259917</v>
          </cell>
          <cell r="AJ295">
            <v>4259917</v>
          </cell>
          <cell r="AK295">
            <v>4259917</v>
          </cell>
          <cell r="AL295">
            <v>4259917</v>
          </cell>
          <cell r="AM295">
            <v>4259917</v>
          </cell>
        </row>
        <row r="296">
          <cell r="S296">
            <v>0</v>
          </cell>
          <cell r="U296">
            <v>1064979.25</v>
          </cell>
          <cell r="V296">
            <v>1064979.25</v>
          </cell>
          <cell r="W296">
            <v>1064979.25</v>
          </cell>
          <cell r="X296">
            <v>1064979.25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K298">
            <v>338633</v>
          </cell>
          <cell r="L298">
            <v>100482</v>
          </cell>
          <cell r="M298">
            <v>333679</v>
          </cell>
          <cell r="N298">
            <v>442419</v>
          </cell>
          <cell r="O298">
            <v>613857</v>
          </cell>
          <cell r="P298">
            <v>928237</v>
          </cell>
          <cell r="Q298">
            <v>2453857</v>
          </cell>
          <cell r="R298">
            <v>2370980</v>
          </cell>
          <cell r="S298">
            <v>1749490</v>
          </cell>
          <cell r="T298">
            <v>3403757</v>
          </cell>
          <cell r="U298">
            <v>348899.12956470216</v>
          </cell>
          <cell r="V298">
            <v>290672.8748682494</v>
          </cell>
          <cell r="W298">
            <v>294173.73654853227</v>
          </cell>
          <cell r="X298">
            <v>300560.54280177015</v>
          </cell>
          <cell r="Y298">
            <v>307340.16086561239</v>
          </cell>
          <cell r="Z298">
            <v>338919.12938301387</v>
          </cell>
          <cell r="AA298">
            <v>343833.90201040584</v>
          </cell>
          <cell r="AB298">
            <v>349366.32776534266</v>
          </cell>
          <cell r="AC298">
            <v>355786.1764832334</v>
          </cell>
          <cell r="AD298">
            <v>363076.75592003664</v>
          </cell>
          <cell r="AE298">
            <v>385457.25224169606</v>
          </cell>
          <cell r="AF298">
            <v>392997.94843646878</v>
          </cell>
          <cell r="AG298">
            <v>401536.96372454579</v>
          </cell>
          <cell r="AH298">
            <v>411059.80548885005</v>
          </cell>
          <cell r="AI298">
            <v>421557.32238737604</v>
          </cell>
          <cell r="AJ298">
            <v>433025.35696067469</v>
          </cell>
          <cell r="AK298">
            <v>445464.44319328957</v>
          </cell>
          <cell r="AL298">
            <v>458017.97082424298</v>
          </cell>
          <cell r="AM298">
            <v>381430.77654988231</v>
          </cell>
        </row>
        <row r="299">
          <cell r="K299">
            <v>57149.647321426703</v>
          </cell>
          <cell r="L299">
            <v>80856.399548646397</v>
          </cell>
          <cell r="M299">
            <v>662588.16808534705</v>
          </cell>
          <cell r="N299">
            <v>232439.13959519198</v>
          </cell>
          <cell r="O299">
            <v>976276</v>
          </cell>
          <cell r="P299">
            <v>818499</v>
          </cell>
          <cell r="Q299">
            <v>911957.34</v>
          </cell>
          <cell r="R299">
            <v>594014</v>
          </cell>
          <cell r="S299">
            <v>236137</v>
          </cell>
          <cell r="T299">
            <v>514003</v>
          </cell>
          <cell r="U299">
            <v>822909.22919714544</v>
          </cell>
          <cell r="V299">
            <v>837909.05549074686</v>
          </cell>
          <cell r="W299">
            <v>853149.44300622237</v>
          </cell>
          <cell r="X299">
            <v>868595.89876255416</v>
          </cell>
          <cell r="Y299">
            <v>884211.27799804369</v>
          </cell>
          <cell r="Z299">
            <v>899955.87698455225</v>
          </cell>
          <cell r="AA299">
            <v>915787.54995153705</v>
          </cell>
          <cell r="AB299">
            <v>932318.03072703606</v>
          </cell>
          <cell r="AC299">
            <v>949579.82567430823</v>
          </cell>
          <cell r="AD299">
            <v>967607.00582215202</v>
          </cell>
          <cell r="AE299">
            <v>986435.2837723738</v>
          </cell>
          <cell r="AF299">
            <v>1006102.09443449</v>
          </cell>
          <cell r="AG299">
            <v>1026646.6797794865</v>
          </cell>
          <cell r="AH299">
            <v>1048110.1778141174</v>
          </cell>
          <cell r="AI299">
            <v>1070535.7159873638</v>
          </cell>
          <cell r="AJ299">
            <v>1093968.5092513221</v>
          </cell>
          <cell r="AK299">
            <v>1118455.9630099917</v>
          </cell>
          <cell r="AL299">
            <v>1138806.5388401421</v>
          </cell>
          <cell r="AM299">
            <v>514003</v>
          </cell>
        </row>
        <row r="300">
          <cell r="Q300">
            <v>2572113.36</v>
          </cell>
          <cell r="R300">
            <v>3317192</v>
          </cell>
          <cell r="S300">
            <v>3273936</v>
          </cell>
          <cell r="T300">
            <v>5548882</v>
          </cell>
          <cell r="U300">
            <v>3819547.4558555838</v>
          </cell>
          <cell r="V300">
            <v>2742647.8654605821</v>
          </cell>
          <cell r="W300">
            <v>1678058.9250324667</v>
          </cell>
          <cell r="X300">
            <v>648814.44391929731</v>
          </cell>
          <cell r="Y300">
            <v>686720.14881378785</v>
          </cell>
          <cell r="Z300">
            <v>726934.03050825745</v>
          </cell>
          <cell r="AA300">
            <v>769602.2563336594</v>
          </cell>
          <cell r="AB300">
            <v>814880.51371744089</v>
          </cell>
          <cell r="AC300">
            <v>846009.16900840122</v>
          </cell>
          <cell r="AD300">
            <v>878453.45299571007</v>
          </cell>
          <cell r="AE300">
            <v>912272.88240525592</v>
          </cell>
          <cell r="AF300">
            <v>947529.78521311376</v>
          </cell>
          <cell r="AG300">
            <v>984289.43702118937</v>
          </cell>
          <cell r="AH300">
            <v>1022620.2041599667</v>
          </cell>
          <cell r="AI300">
            <v>1062593.6938535422</v>
          </cell>
          <cell r="AJ300">
            <v>1104284.9117991989</v>
          </cell>
          <cell r="AK300">
            <v>1147772.4275310449</v>
          </cell>
          <cell r="AL300">
            <v>1193138.5479562022</v>
          </cell>
          <cell r="AM300">
            <v>1240469.4994712155</v>
          </cell>
        </row>
        <row r="332">
          <cell r="R332">
            <v>138690</v>
          </cell>
        </row>
        <row r="341">
          <cell r="R341">
            <v>46349</v>
          </cell>
          <cell r="S341">
            <v>473239</v>
          </cell>
          <cell r="T341">
            <v>589751</v>
          </cell>
        </row>
        <row r="346">
          <cell r="R346">
            <v>304616</v>
          </cell>
          <cell r="S346">
            <v>1533782.3298072414</v>
          </cell>
          <cell r="T346">
            <v>1004815.5996683864</v>
          </cell>
          <cell r="U346">
            <v>1862698.1246232949</v>
          </cell>
          <cell r="V346">
            <v>2131136.8864513785</v>
          </cell>
          <cell r="W346">
            <v>2188224.2295263298</v>
          </cell>
          <cell r="X346">
            <v>2454886.9440863272</v>
          </cell>
          <cell r="Y346">
            <v>3830669.1439495757</v>
          </cell>
          <cell r="Z346">
            <v>4044266.2779570138</v>
          </cell>
          <cell r="AA346">
            <v>4480772.9077513823</v>
          </cell>
          <cell r="AB346">
            <v>4981727.594816613</v>
          </cell>
          <cell r="AC346">
            <v>5151095.9703321345</v>
          </cell>
          <cell r="AD346">
            <v>5318209.4623201657</v>
          </cell>
          <cell r="AE346">
            <v>5396262.4593078848</v>
          </cell>
          <cell r="AF346">
            <v>5566974.5367922448</v>
          </cell>
          <cell r="AG346">
            <v>5733592.2220074777</v>
          </cell>
          <cell r="AH346">
            <v>5895741.5658983551</v>
          </cell>
          <cell r="AI346">
            <v>6052953.3233702146</v>
          </cell>
          <cell r="AJ346">
            <v>6204658.9730461128</v>
          </cell>
          <cell r="AK346">
            <v>6350185.934624061</v>
          </cell>
          <cell r="AL346">
            <v>6488751.9652794451</v>
          </cell>
          <cell r="AM346">
            <v>6536713.9262492172</v>
          </cell>
        </row>
        <row r="349">
          <cell r="R349">
            <v>3016243</v>
          </cell>
          <cell r="S349">
            <v>1223347</v>
          </cell>
          <cell r="T349">
            <v>1524741.6167664672</v>
          </cell>
          <cell r="U349">
            <v>3137300.8400000003</v>
          </cell>
          <cell r="V349">
            <v>3153749.875727742</v>
          </cell>
          <cell r="W349">
            <v>3170670.6616320787</v>
          </cell>
          <cell r="X349">
            <v>3188077.1330093569</v>
          </cell>
          <cell r="Y349">
            <v>3205983.6410427196</v>
          </cell>
          <cell r="Z349">
            <v>3224404.9652570053</v>
          </cell>
          <cell r="AA349">
            <v>3243356.326347033</v>
          </cell>
          <cell r="AB349">
            <v>3262853.3993905704</v>
          </cell>
          <cell r="AC349">
            <v>3282912.3274574308</v>
          </cell>
          <cell r="AD349">
            <v>3303549.7356266314</v>
          </cell>
          <cell r="AE349">
            <v>3324782.7454238548</v>
          </cell>
          <cell r="AF349">
            <v>3346628.9896917618</v>
          </cell>
          <cell r="AG349">
            <v>3369106.6279062438</v>
          </cell>
          <cell r="AH349">
            <v>3392234.3619518839</v>
          </cell>
          <cell r="AI349">
            <v>3416031.4523704601</v>
          </cell>
          <cell r="AJ349">
            <v>3440517.7350966861</v>
          </cell>
          <cell r="AK349">
            <v>3465713.6386957327</v>
          </cell>
          <cell r="AL349">
            <v>3491640.2021176978</v>
          </cell>
          <cell r="AM349">
            <v>3518319.0929844184</v>
          </cell>
        </row>
        <row r="353">
          <cell r="R353">
            <v>-362221</v>
          </cell>
          <cell r="T353">
            <v>8032</v>
          </cell>
        </row>
        <row r="357">
          <cell r="S357">
            <v>396544</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R359">
            <v>-2349406</v>
          </cell>
          <cell r="S359">
            <v>-86108.670192758553</v>
          </cell>
          <cell r="T359">
            <v>-527958.01709808083</v>
          </cell>
          <cell r="U359">
            <v>-1274602.7153767054</v>
          </cell>
          <cell r="V359">
            <v>-1022612.9892763635</v>
          </cell>
          <cell r="W359">
            <v>-982446.43210574891</v>
          </cell>
          <cell r="X359">
            <v>-733190.18892302969</v>
          </cell>
          <cell r="Y359">
            <v>624685.50290685613</v>
          </cell>
          <cell r="Z359">
            <v>819861.31270000851</v>
          </cell>
          <cell r="AA359">
            <v>1237416.5814043493</v>
          </cell>
          <cell r="AB359">
            <v>1718874.1954260427</v>
          </cell>
          <cell r="AC359">
            <v>1868183.6428747037</v>
          </cell>
          <cell r="AD359">
            <v>2014659.7266935343</v>
          </cell>
          <cell r="AE359">
            <v>2071479.71388403</v>
          </cell>
          <cell r="AF359">
            <v>2220345.547100483</v>
          </cell>
          <cell r="AG359">
            <v>2364485.5941012339</v>
          </cell>
          <cell r="AH359">
            <v>2503507.2039464712</v>
          </cell>
          <cell r="AI359">
            <v>2636921.8709997544</v>
          </cell>
          <cell r="AJ359">
            <v>2764141.2379494268</v>
          </cell>
          <cell r="AK359">
            <v>2884472.2959283283</v>
          </cell>
          <cell r="AL359">
            <v>2997111.7631617473</v>
          </cell>
          <cell r="AM359">
            <v>3018394.8332647989</v>
          </cell>
        </row>
        <row r="366">
          <cell r="I366">
            <v>0</v>
          </cell>
          <cell r="J366">
            <v>0</v>
          </cell>
          <cell r="K366">
            <v>108758.28304869799</v>
          </cell>
          <cell r="L366">
            <v>224940.654067219</v>
          </cell>
          <cell r="M366">
            <v>189582.201262271</v>
          </cell>
          <cell r="N366">
            <v>146119.64162349</v>
          </cell>
          <cell r="O366">
            <v>41081</v>
          </cell>
          <cell r="P366">
            <v>2092</v>
          </cell>
          <cell r="Q366">
            <v>-126099.17000000001</v>
          </cell>
          <cell r="R366">
            <v>3936</v>
          </cell>
          <cell r="S366">
            <v>146414</v>
          </cell>
          <cell r="T366">
            <v>171191</v>
          </cell>
          <cell r="U366">
            <v>-546078.43086473271</v>
          </cell>
          <cell r="V366">
            <v>2588731.9649915928</v>
          </cell>
          <cell r="W366">
            <v>5829805.6091108471</v>
          </cell>
          <cell r="X366">
            <v>9304877.3848072495</v>
          </cell>
          <cell r="Y366">
            <v>13088805.06269069</v>
          </cell>
          <cell r="Z366">
            <v>17108691.828484125</v>
          </cell>
          <cell r="AA366">
            <v>21535879.610070512</v>
          </cell>
          <cell r="AB366">
            <v>26461330.892482784</v>
          </cell>
          <cell r="AC366">
            <v>31570456.261294577</v>
          </cell>
          <cell r="AD366">
            <v>36845484.838916391</v>
          </cell>
          <cell r="AE366">
            <v>42211480.087186165</v>
          </cell>
          <cell r="AF366">
            <v>47731071.606703207</v>
          </cell>
          <cell r="AG366">
            <v>53415898.606845692</v>
          </cell>
          <cell r="AH366">
            <v>59261368.749334946</v>
          </cell>
          <cell r="AI366">
            <v>65262420.561736867</v>
          </cell>
          <cell r="AJ366">
            <v>71413423.55814667</v>
          </cell>
          <cell r="AK366">
            <v>77708073.609512836</v>
          </cell>
          <cell r="AL366">
            <v>84143662.406167924</v>
          </cell>
          <cell r="AM366">
            <v>91181261.72546792</v>
          </cell>
        </row>
        <row r="370">
          <cell r="S370">
            <v>263086</v>
          </cell>
          <cell r="T370">
            <v>816153</v>
          </cell>
          <cell r="U370">
            <v>816153</v>
          </cell>
          <cell r="V370">
            <v>816153</v>
          </cell>
          <cell r="W370">
            <v>816153</v>
          </cell>
          <cell r="X370">
            <v>816153</v>
          </cell>
          <cell r="Y370">
            <v>816153</v>
          </cell>
          <cell r="Z370">
            <v>816153</v>
          </cell>
          <cell r="AA370">
            <v>816153</v>
          </cell>
          <cell r="AB370">
            <v>816153</v>
          </cell>
          <cell r="AC370">
            <v>816153</v>
          </cell>
          <cell r="AD370">
            <v>816153</v>
          </cell>
          <cell r="AE370">
            <v>816153</v>
          </cell>
          <cell r="AF370">
            <v>816153</v>
          </cell>
          <cell r="AG370">
            <v>816153</v>
          </cell>
          <cell r="AH370">
            <v>816153</v>
          </cell>
          <cell r="AI370">
            <v>816153</v>
          </cell>
          <cell r="AJ370">
            <v>816153</v>
          </cell>
          <cell r="AK370">
            <v>816153</v>
          </cell>
          <cell r="AL370">
            <v>816153</v>
          </cell>
          <cell r="AM370">
            <v>816153</v>
          </cell>
        </row>
        <row r="383">
          <cell r="T383">
            <v>945538</v>
          </cell>
        </row>
        <row r="388">
          <cell r="I388">
            <v>0</v>
          </cell>
          <cell r="J388">
            <v>0</v>
          </cell>
          <cell r="K388">
            <v>30756.65</v>
          </cell>
          <cell r="L388">
            <v>-121387</v>
          </cell>
          <cell r="M388">
            <v>80613.592764463305</v>
          </cell>
          <cell r="N388">
            <v>-209720.728876799</v>
          </cell>
          <cell r="O388">
            <v>331468</v>
          </cell>
          <cell r="P388">
            <v>417976</v>
          </cell>
          <cell r="Q388">
            <v>-59618</v>
          </cell>
          <cell r="R388">
            <v>668863</v>
          </cell>
          <cell r="S388">
            <v>-15850179</v>
          </cell>
          <cell r="T388">
            <v>4720626</v>
          </cell>
          <cell r="U388">
            <v>4720626</v>
          </cell>
          <cell r="V388">
            <v>4720626</v>
          </cell>
          <cell r="W388">
            <v>4720626</v>
          </cell>
          <cell r="X388">
            <v>4720626</v>
          </cell>
          <cell r="Y388">
            <v>4720626</v>
          </cell>
          <cell r="Z388">
            <v>4720626</v>
          </cell>
          <cell r="AA388">
            <v>4720626</v>
          </cell>
          <cell r="AB388">
            <v>4720626</v>
          </cell>
          <cell r="AC388">
            <v>4720626</v>
          </cell>
          <cell r="AD388">
            <v>4720626</v>
          </cell>
          <cell r="AE388">
            <v>4720626</v>
          </cell>
          <cell r="AF388">
            <v>4720626</v>
          </cell>
          <cell r="AG388">
            <v>4720626</v>
          </cell>
          <cell r="AH388">
            <v>4720626</v>
          </cell>
          <cell r="AI388">
            <v>4720626</v>
          </cell>
          <cell r="AJ388">
            <v>4720626</v>
          </cell>
          <cell r="AK388">
            <v>4720626</v>
          </cell>
          <cell r="AL388">
            <v>4720626</v>
          </cell>
          <cell r="AM388">
            <v>4720626</v>
          </cell>
        </row>
        <row r="389">
          <cell r="R389">
            <v>3939</v>
          </cell>
        </row>
        <row r="393">
          <cell r="I393">
            <v>0</v>
          </cell>
          <cell r="J393">
            <v>0</v>
          </cell>
          <cell r="K393">
            <v>29272645</v>
          </cell>
          <cell r="L393">
            <v>30696218</v>
          </cell>
          <cell r="M393">
            <v>30696218</v>
          </cell>
          <cell r="N393">
            <v>30696218</v>
          </cell>
          <cell r="O393">
            <v>30696218</v>
          </cell>
          <cell r="P393">
            <v>30696218</v>
          </cell>
          <cell r="Q393">
            <v>30696218</v>
          </cell>
          <cell r="R393">
            <v>42051722</v>
          </cell>
          <cell r="S393">
            <v>52733556</v>
          </cell>
          <cell r="T393">
            <v>45337961</v>
          </cell>
          <cell r="U393">
            <v>45337961</v>
          </cell>
          <cell r="V393">
            <v>46160412.786387071</v>
          </cell>
          <cell r="W393">
            <v>47006452.081603922</v>
          </cell>
          <cell r="X393">
            <v>47876775.650467828</v>
          </cell>
          <cell r="Y393">
            <v>48772101.052136101</v>
          </cell>
          <cell r="Z393">
            <v>63416511.262850247</v>
          </cell>
          <cell r="AA393">
            <v>64364079.317351624</v>
          </cell>
          <cell r="AB393">
            <v>65338932.969528489</v>
          </cell>
          <cell r="AC393">
            <v>66341879.372871511</v>
          </cell>
          <cell r="AD393">
            <v>67373749.781331688</v>
          </cell>
          <cell r="AE393">
            <v>82158744.271192715</v>
          </cell>
          <cell r="AF393">
            <v>83251056.484588072</v>
          </cell>
          <cell r="AG393">
            <v>84374938.395312175</v>
          </cell>
          <cell r="AH393">
            <v>85531325.097594172</v>
          </cell>
          <cell r="AI393">
            <v>86721179.618523136</v>
          </cell>
          <cell r="AJ393">
            <v>101668837.75483428</v>
          </cell>
          <cell r="AK393">
            <v>102928632.9347866</v>
          </cell>
          <cell r="AL393">
            <v>104224961.10588485</v>
          </cell>
          <cell r="AM393">
            <v>105558905.64922088</v>
          </cell>
        </row>
        <row r="394">
          <cell r="I394">
            <v>0</v>
          </cell>
          <cell r="J394">
            <v>0</v>
          </cell>
          <cell r="K394">
            <v>1038999.9999999999</v>
          </cell>
          <cell r="L394">
            <v>1261000</v>
          </cell>
          <cell r="M394">
            <v>2790000</v>
          </cell>
          <cell r="N394">
            <v>8642000</v>
          </cell>
          <cell r="O394">
            <v>10842000</v>
          </cell>
          <cell r="P394">
            <v>16499910</v>
          </cell>
          <cell r="Q394">
            <v>19521267</v>
          </cell>
          <cell r="R394">
            <v>10159554</v>
          </cell>
        </row>
        <row r="395">
          <cell r="R395">
            <v>-2349406</v>
          </cell>
          <cell r="S395">
            <v>-86109</v>
          </cell>
          <cell r="T395">
            <v>-527958</v>
          </cell>
          <cell r="U395">
            <v>-1274602.7153767054</v>
          </cell>
          <cell r="V395">
            <v>-1022612.9892763635</v>
          </cell>
          <cell r="W395">
            <v>-982446.43210574891</v>
          </cell>
          <cell r="X395">
            <v>-733190.18892302969</v>
          </cell>
          <cell r="Y395">
            <v>624685.50290685613</v>
          </cell>
          <cell r="Z395">
            <v>819861.31270000851</v>
          </cell>
          <cell r="AA395">
            <v>1237416.5814043493</v>
          </cell>
          <cell r="AB395">
            <v>1718874.1954260427</v>
          </cell>
          <cell r="AC395">
            <v>1868183.6428747037</v>
          </cell>
          <cell r="AD395">
            <v>2014659.7266935343</v>
          </cell>
          <cell r="AE395">
            <v>2071479.71388403</v>
          </cell>
          <cell r="AF395">
            <v>2220345.547100483</v>
          </cell>
          <cell r="AG395">
            <v>2364485.5941012339</v>
          </cell>
          <cell r="AH395">
            <v>2503507.2039464712</v>
          </cell>
          <cell r="AI395">
            <v>2636921.8709997544</v>
          </cell>
          <cell r="AJ395">
            <v>2764141.2379494268</v>
          </cell>
          <cell r="AK395">
            <v>2884472.2959283283</v>
          </cell>
          <cell r="AL395">
            <v>2997111.7631617473</v>
          </cell>
          <cell r="AM395">
            <v>3018394.8332647989</v>
          </cell>
        </row>
        <row r="396">
          <cell r="I396">
            <v>0</v>
          </cell>
          <cell r="J396">
            <v>0</v>
          </cell>
          <cell r="K396">
            <v>-2492654.1534042144</v>
          </cell>
          <cell r="L396">
            <v>-4679641</v>
          </cell>
          <cell r="M396">
            <v>-4191876.9444493107</v>
          </cell>
          <cell r="N396">
            <v>-6198956.0630424004</v>
          </cell>
          <cell r="O396">
            <v>-8687318</v>
          </cell>
          <cell r="P396">
            <v>-11323002</v>
          </cell>
          <cell r="Q396">
            <v>-14029001</v>
          </cell>
          <cell r="R396">
            <v>-13517406</v>
          </cell>
          <cell r="S396">
            <v>-14497339</v>
          </cell>
          <cell r="T396">
            <v>-13514443</v>
          </cell>
          <cell r="U396">
            <v>-14042401</v>
          </cell>
          <cell r="V396">
            <v>-15317003.715376705</v>
          </cell>
          <cell r="W396">
            <v>-16339616.704653069</v>
          </cell>
          <cell r="X396">
            <v>-17322063.136758819</v>
          </cell>
          <cell r="Y396">
            <v>-18055253.32568185</v>
          </cell>
          <cell r="Z396">
            <v>-17430567.822774995</v>
          </cell>
          <cell r="AA396">
            <v>-16610706.510074986</v>
          </cell>
          <cell r="AB396">
            <v>-15373289.928670637</v>
          </cell>
          <cell r="AC396">
            <v>-13654415.733244594</v>
          </cell>
          <cell r="AD396">
            <v>-11786232.090369891</v>
          </cell>
          <cell r="AE396">
            <v>-9771572.363676358</v>
          </cell>
          <cell r="AF396">
            <v>-7700092.6497923285</v>
          </cell>
          <cell r="AG396">
            <v>-5479747.102691846</v>
          </cell>
          <cell r="AH396">
            <v>-3115261.5085906121</v>
          </cell>
          <cell r="AI396">
            <v>-611754.30464414088</v>
          </cell>
          <cell r="AJ396">
            <v>2025167.5663556135</v>
          </cell>
          <cell r="AK396">
            <v>4789308.8043050403</v>
          </cell>
          <cell r="AL396">
            <v>7673781.1002333686</v>
          </cell>
          <cell r="AM396">
            <v>10670892.863395115</v>
          </cell>
        </row>
        <row r="397">
          <cell r="Q397">
            <v>36188484</v>
          </cell>
          <cell r="R397">
            <v>36344464</v>
          </cell>
          <cell r="S397">
            <v>38150108</v>
          </cell>
          <cell r="T397">
            <v>31295560</v>
          </cell>
          <cell r="U397">
            <v>30020957.284623295</v>
          </cell>
          <cell r="V397">
            <v>29820796.081734002</v>
          </cell>
          <cell r="W397">
            <v>29684388.944845103</v>
          </cell>
          <cell r="X397">
            <v>29821522.324785978</v>
          </cell>
          <cell r="Y397">
            <v>31341533.229361109</v>
          </cell>
          <cell r="Z397">
            <v>46805804.752775267</v>
          </cell>
          <cell r="AA397">
            <v>48990789.388680987</v>
          </cell>
          <cell r="AB397">
            <v>51684517.236283891</v>
          </cell>
          <cell r="AC397">
            <v>54555647.282501623</v>
          </cell>
          <cell r="AD397">
            <v>57602177.417655334</v>
          </cell>
          <cell r="AE397">
            <v>74458651.621400386</v>
          </cell>
          <cell r="AF397">
            <v>77771309.381896228</v>
          </cell>
          <cell r="AG397">
            <v>81259676.886721566</v>
          </cell>
          <cell r="AH397">
            <v>84919570.792950034</v>
          </cell>
          <cell r="AI397">
            <v>88746347.184878752</v>
          </cell>
          <cell r="AJ397">
            <v>106458146.55913933</v>
          </cell>
          <cell r="AK397">
            <v>110602414.03501998</v>
          </cell>
          <cell r="AL397">
            <v>114895853.96927997</v>
          </cell>
          <cell r="AM397">
            <v>119248193.34588079</v>
          </cell>
        </row>
        <row r="432">
          <cell r="S432">
            <v>17964103.670192759</v>
          </cell>
          <cell r="T432">
            <v>-21061514.599668387</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392632.04000000004</v>
          </cell>
          <cell r="V542">
            <v>409081.07572774153</v>
          </cell>
          <cell r="W542">
            <v>426001.86163207848</v>
          </cell>
          <cell r="X542">
            <v>443408.33300935652</v>
          </cell>
          <cell r="Y542">
            <v>461314.84104272205</v>
          </cell>
          <cell r="Z542">
            <v>479736.16525700502</v>
          </cell>
          <cell r="AA542">
            <v>498687.52634703257</v>
          </cell>
          <cell r="AB542">
            <v>518184.5993905699</v>
          </cell>
          <cell r="AC542">
            <v>538243.52745743026</v>
          </cell>
          <cell r="AD542">
            <v>558880.93562663393</v>
          </cell>
          <cell r="AE542">
            <v>580113.94542385451</v>
          </cell>
          <cell r="AF542">
            <v>601960.18969176162</v>
          </cell>
          <cell r="AG542">
            <v>624437.82790624362</v>
          </cell>
          <cell r="AH542">
            <v>647565.56195188337</v>
          </cell>
          <cell r="AI542">
            <v>671362.65237046278</v>
          </cell>
          <cell r="AJ542">
            <v>695848.93509668577</v>
          </cell>
          <cell r="AK542">
            <v>721044.83869573241</v>
          </cell>
          <cell r="AL542">
            <v>746971.40211769741</v>
          </cell>
          <cell r="AM542">
            <v>773650.29298441822</v>
          </cell>
        </row>
        <row r="573">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row>
        <row r="604">
          <cell r="U604">
            <v>2744668.8000000003</v>
          </cell>
          <cell r="V604">
            <v>2744668.8000000003</v>
          </cell>
          <cell r="W604">
            <v>2744668.8000000003</v>
          </cell>
          <cell r="X604">
            <v>2744668.8000000003</v>
          </cell>
          <cell r="Y604">
            <v>2744668.7999999975</v>
          </cell>
          <cell r="Z604">
            <v>2744668.8000000003</v>
          </cell>
          <cell r="AA604">
            <v>2744668.8000000003</v>
          </cell>
          <cell r="AB604">
            <v>2744668.8000000003</v>
          </cell>
          <cell r="AC604">
            <v>2744668.8000000003</v>
          </cell>
          <cell r="AD604">
            <v>2744668.7999999975</v>
          </cell>
          <cell r="AE604">
            <v>2744668.8000000003</v>
          </cell>
          <cell r="AF604">
            <v>2744668.8000000003</v>
          </cell>
          <cell r="AG604">
            <v>2744668.8000000003</v>
          </cell>
          <cell r="AH604">
            <v>2744668.8000000003</v>
          </cell>
          <cell r="AI604">
            <v>2744668.7999999975</v>
          </cell>
          <cell r="AJ604">
            <v>2744668.8000000003</v>
          </cell>
          <cell r="AK604">
            <v>2744668.8000000003</v>
          </cell>
          <cell r="AL604">
            <v>2744668.8000000003</v>
          </cell>
          <cell r="AM604">
            <v>2744668.8000000003</v>
          </cell>
        </row>
      </sheetData>
      <sheetData sheetId="29" refreshError="1">
        <row r="19">
          <cell r="I19">
            <v>1204.348751534998</v>
          </cell>
          <cell r="J19">
            <v>1204.348751534998</v>
          </cell>
          <cell r="K19">
            <v>1342.9832173557102</v>
          </cell>
          <cell r="L19">
            <v>1457.7994269340975</v>
          </cell>
          <cell r="M19">
            <v>1757.3812971568709</v>
          </cell>
          <cell r="N19">
            <v>2039.2</v>
          </cell>
          <cell r="O19">
            <v>2067.8000000000002</v>
          </cell>
          <cell r="P19">
            <v>2483.6000000000004</v>
          </cell>
          <cell r="Q19">
            <v>3826.2000000000003</v>
          </cell>
          <cell r="R19">
            <v>5479</v>
          </cell>
          <cell r="S19">
            <v>8695.6825813987452</v>
          </cell>
          <cell r="T19">
            <v>11451.581982771208</v>
          </cell>
          <cell r="U19">
            <v>11489.980581106731</v>
          </cell>
          <cell r="V19">
            <v>11489.980581106731</v>
          </cell>
          <cell r="W19">
            <v>11489.980581106731</v>
          </cell>
          <cell r="X19">
            <v>11489.980581106731</v>
          </cell>
          <cell r="Y19">
            <v>11489.980581106731</v>
          </cell>
          <cell r="Z19">
            <v>11489.980581106731</v>
          </cell>
          <cell r="AA19">
            <v>11489.980581106731</v>
          </cell>
          <cell r="AB19">
            <v>11489.980581106731</v>
          </cell>
          <cell r="AC19">
            <v>11489.980581106731</v>
          </cell>
          <cell r="AD19">
            <v>11489.980581106731</v>
          </cell>
          <cell r="AE19">
            <v>11489.980581106731</v>
          </cell>
          <cell r="AF19">
            <v>11489.980581106731</v>
          </cell>
          <cell r="AG19">
            <v>11489.980581106731</v>
          </cell>
          <cell r="AH19">
            <v>11489.980581106731</v>
          </cell>
          <cell r="AI19">
            <v>11489.980581106731</v>
          </cell>
          <cell r="AJ19">
            <v>11489.980581106731</v>
          </cell>
          <cell r="AK19">
            <v>11489.980581106731</v>
          </cell>
          <cell r="AL19">
            <v>11489.980581106731</v>
          </cell>
          <cell r="AM19">
            <v>11489.980581106731</v>
          </cell>
        </row>
        <row r="26">
          <cell r="Q26">
            <v>0.1</v>
          </cell>
          <cell r="R26">
            <v>0.1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I33">
            <v>767.65124846500203</v>
          </cell>
          <cell r="J33">
            <v>767.65124846500203</v>
          </cell>
          <cell r="K33">
            <v>856.01678264428983</v>
          </cell>
          <cell r="L33">
            <v>929.20057306590252</v>
          </cell>
          <cell r="M33">
            <v>1168.5018347184953</v>
          </cell>
          <cell r="N33">
            <v>509.8</v>
          </cell>
          <cell r="O33">
            <v>516.95000000000005</v>
          </cell>
          <cell r="P33">
            <v>620.90000000000009</v>
          </cell>
          <cell r="Q33">
            <v>956.55000000000007</v>
          </cell>
          <cell r="R33">
            <v>1370</v>
          </cell>
          <cell r="S33">
            <v>2174.3174186012557</v>
          </cell>
          <cell r="T33">
            <v>2863.4180172287925</v>
          </cell>
          <cell r="U33">
            <v>2873.0194188932692</v>
          </cell>
          <cell r="V33">
            <v>2873.0194188932692</v>
          </cell>
          <cell r="W33">
            <v>2873.0194188932692</v>
          </cell>
          <cell r="X33">
            <v>2873.0194188932692</v>
          </cell>
          <cell r="Y33">
            <v>2873.0194188932692</v>
          </cell>
          <cell r="Z33">
            <v>2873.0194188932692</v>
          </cell>
          <cell r="AA33">
            <v>2873.0194188932692</v>
          </cell>
          <cell r="AB33">
            <v>2873.0194188932692</v>
          </cell>
          <cell r="AC33">
            <v>2873.0194188932692</v>
          </cell>
          <cell r="AD33">
            <v>2873.0194188932692</v>
          </cell>
          <cell r="AE33">
            <v>2873.0194188932692</v>
          </cell>
          <cell r="AF33">
            <v>2873.0194188932692</v>
          </cell>
          <cell r="AG33">
            <v>2873.0194188932692</v>
          </cell>
          <cell r="AH33">
            <v>2873.0194188932692</v>
          </cell>
          <cell r="AI33">
            <v>2873.0194188932692</v>
          </cell>
          <cell r="AJ33">
            <v>2873.0194188932692</v>
          </cell>
          <cell r="AK33">
            <v>2873.0194188932692</v>
          </cell>
          <cell r="AL33">
            <v>2873.0194188932692</v>
          </cell>
          <cell r="AM33">
            <v>2873.0194188932692</v>
          </cell>
        </row>
        <row r="47">
          <cell r="I47">
            <v>25245.75</v>
          </cell>
          <cell r="J47">
            <v>28456</v>
          </cell>
          <cell r="K47">
            <v>21239.74</v>
          </cell>
          <cell r="L47">
            <v>27478.66</v>
          </cell>
          <cell r="M47">
            <v>32546.104612547497</v>
          </cell>
          <cell r="N47">
            <v>27009.7</v>
          </cell>
          <cell r="O47">
            <v>27324.174999999999</v>
          </cell>
          <cell r="P47">
            <v>38703.85</v>
          </cell>
          <cell r="Q47">
            <v>75556.90833333334</v>
          </cell>
          <cell r="R47">
            <v>132299.70000000001</v>
          </cell>
          <cell r="S47">
            <v>117611.53</v>
          </cell>
          <cell r="T47">
            <v>133169.5</v>
          </cell>
          <cell r="U47">
            <v>131323.9</v>
          </cell>
          <cell r="V47">
            <v>136843.9</v>
          </cell>
          <cell r="W47">
            <v>142915.9</v>
          </cell>
          <cell r="X47">
            <v>149595.1</v>
          </cell>
          <cell r="Y47">
            <v>151064.524</v>
          </cell>
          <cell r="Z47">
            <v>152563.33648</v>
          </cell>
          <cell r="AA47">
            <v>154092.1252096</v>
          </cell>
          <cell r="AB47">
            <v>155651.48971379199</v>
          </cell>
          <cell r="AC47">
            <v>157242.04150806784</v>
          </cell>
          <cell r="AD47">
            <v>158864.40433822919</v>
          </cell>
          <cell r="AE47">
            <v>160519.21442499378</v>
          </cell>
          <cell r="AF47">
            <v>162207.12071349367</v>
          </cell>
          <cell r="AG47">
            <v>163928.78512776352</v>
          </cell>
          <cell r="AH47">
            <v>165684.88283031879</v>
          </cell>
          <cell r="AI47">
            <v>167476.10248692517</v>
          </cell>
          <cell r="AJ47">
            <v>169303.1465366637</v>
          </cell>
          <cell r="AK47">
            <v>171166.73146739695</v>
          </cell>
          <cell r="AL47">
            <v>173067.5880967449</v>
          </cell>
          <cell r="AM47">
            <v>175006.46185867983</v>
          </cell>
        </row>
        <row r="49">
          <cell r="I49">
            <v>164320.00925758126</v>
          </cell>
          <cell r="J49">
            <v>168124.71317890292</v>
          </cell>
          <cell r="K49">
            <v>172017.51210456595</v>
          </cell>
          <cell r="L49">
            <v>176000.44580690228</v>
          </cell>
          <cell r="M49">
            <v>180075.60128760943</v>
          </cell>
          <cell r="N49">
            <v>184245.11387131026</v>
          </cell>
          <cell r="O49">
            <v>188511.16832443333</v>
          </cell>
          <cell r="P49">
            <v>192876</v>
          </cell>
          <cell r="Q49">
            <v>197341.89600891821</v>
          </cell>
          <cell r="R49">
            <v>204719.14480077746</v>
          </cell>
          <cell r="S49">
            <v>210656</v>
          </cell>
          <cell r="T49">
            <v>216765.02399999998</v>
          </cell>
          <cell r="U49">
            <v>223051.20969599995</v>
          </cell>
          <cell r="V49">
            <v>229519.69477718393</v>
          </cell>
          <cell r="W49">
            <v>236175.76592572225</v>
          </cell>
          <cell r="X49">
            <v>243024.86313756817</v>
          </cell>
          <cell r="Y49">
            <v>250072.58416855763</v>
          </cell>
          <cell r="Z49">
            <v>257324.68910944578</v>
          </cell>
          <cell r="AA49">
            <v>264787.10509361967</v>
          </cell>
          <cell r="AB49">
            <v>272465.93114133464</v>
          </cell>
          <cell r="AC49">
            <v>280367.44314443332</v>
          </cell>
          <cell r="AD49">
            <v>288498.09899562184</v>
          </cell>
          <cell r="AE49">
            <v>296864.54386649485</v>
          </cell>
          <cell r="AF49">
            <v>305473.61563862319</v>
          </cell>
          <cell r="AG49">
            <v>314332.35049214325</v>
          </cell>
          <cell r="AH49">
            <v>323447.98865641537</v>
          </cell>
          <cell r="AI49">
            <v>332827.98032745137</v>
          </cell>
          <cell r="AJ49">
            <v>342479.99175694742</v>
          </cell>
          <cell r="AK49">
            <v>352411.91151789884</v>
          </cell>
          <cell r="AL49">
            <v>362631.85695191787</v>
          </cell>
          <cell r="AM49">
            <v>373148.18080352346</v>
          </cell>
        </row>
        <row r="51">
          <cell r="I51">
            <v>0.15363771042895819</v>
          </cell>
          <cell r="J51">
            <v>0.16925530733676097</v>
          </cell>
          <cell r="K51">
            <v>0.12347428898453545</v>
          </cell>
          <cell r="L51">
            <v>0.15612835452785176</v>
          </cell>
          <cell r="M51">
            <v>0.18073578197063012</v>
          </cell>
          <cell r="N51">
            <v>0.14659656059517256</v>
          </cell>
          <cell r="O51">
            <v>0.14494724765046429</v>
          </cell>
          <cell r="P51">
            <v>0.20066700885543043</v>
          </cell>
          <cell r="Q51">
            <v>0.38287312456914269</v>
          </cell>
          <cell r="R51">
            <v>0.6531576764714595</v>
          </cell>
          <cell r="S51">
            <v>0.5583108480176211</v>
          </cell>
          <cell r="T51">
            <v>0.61434957329647433</v>
          </cell>
          <cell r="U51">
            <v>0.58876120949526989</v>
          </cell>
          <cell r="V51">
            <v>0.59621855167090154</v>
          </cell>
          <cell r="W51">
            <v>0.60512516785887049</v>
          </cell>
          <cell r="X51">
            <v>0.6155547134916779</v>
          </cell>
          <cell r="Y51">
            <v>0.60408270863541469</v>
          </cell>
          <cell r="Z51">
            <v>0.59288262237095912</v>
          </cell>
          <cell r="AA51">
            <v>0.58194724080358173</v>
          </cell>
          <cell r="AB51">
            <v>0.57126954941405794</v>
          </cell>
          <cell r="AC51">
            <v>0.56084272747411501</v>
          </cell>
          <cell r="AD51">
            <v>0.55066014261896423</v>
          </cell>
          <cell r="AE51">
            <v>0.54071534557249812</v>
          </cell>
          <cell r="AF51">
            <v>0.53100206502084779</v>
          </cell>
          <cell r="AG51">
            <v>0.52151420263012649</v>
          </cell>
          <cell r="AH51">
            <v>0.51224582820429465</v>
          </cell>
          <cell r="AI51">
            <v>0.50319117497920252</v>
          </cell>
          <cell r="AJ51">
            <v>0.49434463504897369</v>
          </cell>
          <cell r="AK51">
            <v>0.48570075492100234</v>
          </cell>
          <cell r="AL51">
            <v>0.47725423119594346</v>
          </cell>
          <cell r="AM51">
            <v>0.46899990636917327</v>
          </cell>
        </row>
        <row r="68">
          <cell r="I68">
            <v>791359.79777141626</v>
          </cell>
          <cell r="J68">
            <v>802820.84508865164</v>
          </cell>
          <cell r="K68">
            <v>703052.12834936543</v>
          </cell>
          <cell r="L68">
            <v>781027.50458740513</v>
          </cell>
          <cell r="M68">
            <v>1225378.1899197551</v>
          </cell>
          <cell r="N68">
            <v>796357.77356801403</v>
          </cell>
          <cell r="O68">
            <v>880450.44</v>
          </cell>
          <cell r="P68">
            <v>1185496.6399999999</v>
          </cell>
          <cell r="Q68">
            <v>1582707.7200000002</v>
          </cell>
          <cell r="R68">
            <v>1813343.2564437529</v>
          </cell>
          <cell r="S68">
            <v>2395328.307258762</v>
          </cell>
          <cell r="T68">
            <v>2285305.6050000004</v>
          </cell>
          <cell r="U68">
            <v>2291692.615358016</v>
          </cell>
          <cell r="V68">
            <v>2308514.6020580162</v>
          </cell>
          <cell r="W68">
            <v>2326540.065305016</v>
          </cell>
          <cell r="X68">
            <v>2345884.565532486</v>
          </cell>
          <cell r="Y68">
            <v>2354426.9345354312</v>
          </cell>
          <cell r="Z68">
            <v>2363085.3478204287</v>
          </cell>
          <cell r="AA68">
            <v>2371861.5782421413</v>
          </cell>
          <cell r="AB68">
            <v>2380757.428632013</v>
          </cell>
          <cell r="AC68">
            <v>2389774.7323430036</v>
          </cell>
          <cell r="AD68">
            <v>2398915.3538046693</v>
          </cell>
          <cell r="AE68">
            <v>2408181.1890887883</v>
          </cell>
          <cell r="AF68">
            <v>2417574.1664857413</v>
          </cell>
          <cell r="AG68">
            <v>2427096.2470918563</v>
          </cell>
          <cell r="AH68">
            <v>2436749.4254079298</v>
          </cell>
          <cell r="AI68">
            <v>2446535.7299491386</v>
          </cell>
          <cell r="AJ68">
            <v>2456457.2238665735</v>
          </cell>
          <cell r="AK68">
            <v>2466516.0055806139</v>
          </cell>
          <cell r="AL68">
            <v>2476714.2094263732</v>
          </cell>
          <cell r="AM68">
            <v>2487054.0063114604</v>
          </cell>
        </row>
        <row r="70">
          <cell r="I70">
            <v>2360</v>
          </cell>
          <cell r="J70">
            <v>2360</v>
          </cell>
          <cell r="K70">
            <v>2607</v>
          </cell>
          <cell r="L70">
            <v>2762</v>
          </cell>
          <cell r="M70">
            <v>2450</v>
          </cell>
          <cell r="N70">
            <v>2901</v>
          </cell>
          <cell r="O70">
            <v>2918</v>
          </cell>
          <cell r="P70">
            <v>3504.3333333333339</v>
          </cell>
          <cell r="Q70">
            <v>5267.5833333333339</v>
          </cell>
          <cell r="R70">
            <v>10299</v>
          </cell>
          <cell r="S70">
            <v>11628.1</v>
          </cell>
          <cell r="T70">
            <v>15029</v>
          </cell>
          <cell r="U70">
            <v>15075.23</v>
          </cell>
          <cell r="V70">
            <v>15098.9123</v>
          </cell>
          <cell r="W70">
            <v>15124.487422999999</v>
          </cell>
          <cell r="X70">
            <v>15152.139897230001</v>
          </cell>
          <cell r="Y70">
            <v>15162.480336202299</v>
          </cell>
          <cell r="Z70">
            <v>15172.973160364323</v>
          </cell>
          <cell r="AA70">
            <v>15183.620873183965</v>
          </cell>
          <cell r="AB70">
            <v>15194.426022756126</v>
          </cell>
          <cell r="AC70">
            <v>15205.391202640814</v>
          </cell>
          <cell r="AD70">
            <v>15216.519052717489</v>
          </cell>
          <cell r="AE70">
            <v>15227.81226005594</v>
          </cell>
          <cell r="AF70">
            <v>15239.273559804</v>
          </cell>
          <cell r="AG70">
            <v>15250.905736092489</v>
          </cell>
          <cell r="AH70">
            <v>15262.711622957671</v>
          </cell>
          <cell r="AI70">
            <v>15274.694105281593</v>
          </cell>
          <cell r="AJ70">
            <v>15286.856119750639</v>
          </cell>
          <cell r="AK70">
            <v>15299.200655832701</v>
          </cell>
          <cell r="AL70">
            <v>15311.730756773275</v>
          </cell>
          <cell r="AM70">
            <v>15324.4495206109</v>
          </cell>
        </row>
        <row r="77">
          <cell r="I77">
            <v>1257000</v>
          </cell>
          <cell r="J77">
            <v>1257000</v>
          </cell>
          <cell r="K77">
            <v>1589000</v>
          </cell>
          <cell r="L77">
            <v>1486000</v>
          </cell>
          <cell r="M77">
            <v>1532000</v>
          </cell>
          <cell r="N77">
            <v>1508418</v>
          </cell>
          <cell r="O77">
            <v>1786999</v>
          </cell>
          <cell r="P77">
            <v>3162502</v>
          </cell>
          <cell r="Q77">
            <v>3300576</v>
          </cell>
          <cell r="R77">
            <v>2554004.5865404974</v>
          </cell>
          <cell r="S77">
            <v>3413443</v>
          </cell>
          <cell r="T77">
            <v>3306601</v>
          </cell>
          <cell r="U77">
            <v>3351274.4095828501</v>
          </cell>
          <cell r="V77">
            <v>3389458.9798462228</v>
          </cell>
          <cell r="W77">
            <v>3429277.7249222645</v>
          </cell>
          <cell r="X77">
            <v>3470854.8886977122</v>
          </cell>
          <cell r="Y77">
            <v>3502078.1614908748</v>
          </cell>
          <cell r="Z77">
            <v>3533874.7559313145</v>
          </cell>
          <cell r="AA77">
            <v>3566255.6641971688</v>
          </cell>
          <cell r="AB77">
            <v>3599232.0943172523</v>
          </cell>
          <cell r="AC77">
            <v>3632815.4744632575</v>
          </cell>
          <cell r="AD77">
            <v>3667017.4573278571</v>
          </cell>
          <cell r="AE77">
            <v>3701849.9245904242</v>
          </cell>
          <cell r="AF77">
            <v>3737324.9914721446</v>
          </cell>
          <cell r="AG77">
            <v>3773455.0113823046</v>
          </cell>
          <cell r="AH77">
            <v>3810252.580657593</v>
          </cell>
          <cell r="AI77">
            <v>3847730.5433962741</v>
          </cell>
          <cell r="AJ77">
            <v>3885901.9963891511</v>
          </cell>
          <cell r="AK77">
            <v>3924780.2941492554</v>
          </cell>
          <cell r="AL77">
            <v>3964379.0540422392</v>
          </cell>
          <cell r="AM77">
            <v>4004712.1615195083</v>
          </cell>
        </row>
        <row r="78">
          <cell r="S78">
            <v>1018114.692741238</v>
          </cell>
          <cell r="T78">
            <v>1038641.2470840077</v>
          </cell>
          <cell r="U78">
            <v>1059581.6442248342</v>
          </cell>
          <cell r="V78">
            <v>1080944.2277882069</v>
          </cell>
          <cell r="W78">
            <v>1102737.5096172483</v>
          </cell>
          <cell r="X78">
            <v>1124970.1731652264</v>
          </cell>
          <cell r="Y78">
            <v>1147651.0769554439</v>
          </cell>
          <cell r="Z78">
            <v>1170789.258110886</v>
          </cell>
          <cell r="AA78">
            <v>1194393.9359550276</v>
          </cell>
          <cell r="AB78">
            <v>1218474.5156852393</v>
          </cell>
          <cell r="AC78">
            <v>1243040.5921202542</v>
          </cell>
          <cell r="AD78">
            <v>1268101.9535231879</v>
          </cell>
          <cell r="AE78">
            <v>1293668.5855016361</v>
          </cell>
          <cell r="AF78">
            <v>1319750.6749864034</v>
          </cell>
          <cell r="AG78">
            <v>1346358.6142904486</v>
          </cell>
          <cell r="AH78">
            <v>1373503.0052496633</v>
          </cell>
          <cell r="AI78">
            <v>1401194.6634471354</v>
          </cell>
          <cell r="AJ78">
            <v>1429444.6225225776</v>
          </cell>
          <cell r="AK78">
            <v>1458264.1385686416</v>
          </cell>
          <cell r="AL78">
            <v>1487664.6946158661</v>
          </cell>
          <cell r="AM78">
            <v>1517658.0052080483</v>
          </cell>
        </row>
        <row r="79">
          <cell r="S79">
            <v>0.23988057572421412</v>
          </cell>
          <cell r="T79">
            <v>0.18934010631209028</v>
          </cell>
          <cell r="U79">
            <v>0.19256511567884285</v>
          </cell>
          <cell r="V79">
            <v>0.19613936263714726</v>
          </cell>
          <cell r="W79">
            <v>0.19975544109291513</v>
          </cell>
          <cell r="X79">
            <v>0.20341087690391649</v>
          </cell>
          <cell r="Y79">
            <v>0.20737039430138887</v>
          </cell>
          <cell r="Z79">
            <v>0.21140496125193853</v>
          </cell>
          <cell r="AA79">
            <v>0.21551592868607042</v>
          </cell>
          <cell r="AB79">
            <v>0.21970466928750676</v>
          </cell>
          <cell r="AC79">
            <v>0.22397257774937698</v>
          </cell>
          <cell r="AD79">
            <v>0.22832107102973256</v>
          </cell>
          <cell r="AE79">
            <v>0.23275158860620274</v>
          </cell>
          <cell r="AF79">
            <v>0.23726559272959569</v>
          </cell>
          <cell r="AG79">
            <v>0.24186456867624306</v>
          </cell>
          <cell r="AH79">
            <v>0.2465500249988766</v>
          </cell>
          <cell r="AI79">
            <v>0.25132349377581792</v>
          </cell>
          <cell r="AJ79">
            <v>0.25618653085825216</v>
          </cell>
          <cell r="AK79">
            <v>0.26114071611534795</v>
          </cell>
          <cell r="AL79">
            <v>0.26618765367697722</v>
          </cell>
          <cell r="AM79">
            <v>0.27132897217377772</v>
          </cell>
        </row>
        <row r="80">
          <cell r="S80">
            <v>14.996533992358787</v>
          </cell>
          <cell r="T80">
            <v>15.298884181529058</v>
          </cell>
          <cell r="U80">
            <v>12.108899752376185</v>
          </cell>
          <cell r="V80">
            <v>12.303762536606797</v>
          </cell>
          <cell r="W80">
            <v>12.551822850566317</v>
          </cell>
          <cell r="X80">
            <v>12.804884392335515</v>
          </cell>
          <cell r="Y80">
            <v>13.063047993358175</v>
          </cell>
          <cell r="Z80">
            <v>13.326416517974902</v>
          </cell>
          <cell r="AA80">
            <v>13.595094904409033</v>
          </cell>
          <cell r="AB80">
            <v>13.869190206578871</v>
          </cell>
          <cell r="AC80">
            <v>14.148811636752953</v>
          </cell>
          <cell r="AD80">
            <v>14.434070609065254</v>
          </cell>
          <cell r="AE80">
            <v>14.725080783907762</v>
          </cell>
          <cell r="AF80">
            <v>15.021958113218023</v>
          </cell>
          <cell r="AG80">
            <v>15.324820886679785</v>
          </cell>
          <cell r="AH80">
            <v>15.633789778855073</v>
          </cell>
          <cell r="AI80">
            <v>15.948987897266537</v>
          </cell>
          <cell r="AJ80">
            <v>16.270540831449193</v>
          </cell>
          <cell r="AK80">
            <v>16.5985767029911</v>
          </cell>
          <cell r="AL80">
            <v>16.933226216582959</v>
          </cell>
          <cell r="AM80">
            <v>17.274622712096885</v>
          </cell>
        </row>
        <row r="83">
          <cell r="I83">
            <v>1018170.0000000001</v>
          </cell>
          <cell r="J83">
            <v>1018170.0000000001</v>
          </cell>
          <cell r="K83">
            <v>1154000</v>
          </cell>
          <cell r="L83">
            <v>1099640</v>
          </cell>
          <cell r="M83">
            <v>965160</v>
          </cell>
          <cell r="N83">
            <v>980471.70000000007</v>
          </cell>
          <cell r="O83">
            <v>1318120</v>
          </cell>
          <cell r="P83">
            <v>2458784</v>
          </cell>
          <cell r="Q83">
            <v>2907414</v>
          </cell>
          <cell r="R83">
            <v>2069287.2114884751</v>
          </cell>
          <cell r="S83">
            <v>2395328</v>
          </cell>
          <cell r="T83">
            <v>2267959.7529159924</v>
          </cell>
          <cell r="U83">
            <v>2291692.7653580159</v>
          </cell>
          <cell r="V83">
            <v>2308514.7520580161</v>
          </cell>
          <cell r="W83">
            <v>2326540.2153050164</v>
          </cell>
          <cell r="X83">
            <v>2345884.7155324859</v>
          </cell>
          <cell r="Y83">
            <v>2354427.0845354311</v>
          </cell>
          <cell r="Z83">
            <v>2363085.4978204286</v>
          </cell>
          <cell r="AA83">
            <v>2371861.7282421412</v>
          </cell>
          <cell r="AB83">
            <v>2380757.5786320129</v>
          </cell>
          <cell r="AC83">
            <v>2389774.8823430035</v>
          </cell>
          <cell r="AD83">
            <v>2398915.5038046692</v>
          </cell>
          <cell r="AE83">
            <v>2408181.3390887883</v>
          </cell>
          <cell r="AF83">
            <v>2417574.3164857412</v>
          </cell>
          <cell r="AG83">
            <v>2427096.3970918562</v>
          </cell>
          <cell r="AH83">
            <v>2436749.5754079297</v>
          </cell>
          <cell r="AI83">
            <v>2446535.8799491385</v>
          </cell>
          <cell r="AJ83">
            <v>2456457.3738665734</v>
          </cell>
          <cell r="AK83">
            <v>2466516.1555806138</v>
          </cell>
          <cell r="AL83">
            <v>2476714.3594263732</v>
          </cell>
          <cell r="AM83">
            <v>2487054.1563114598</v>
          </cell>
        </row>
        <row r="86">
          <cell r="I86">
            <v>0</v>
          </cell>
          <cell r="J86">
            <v>0</v>
          </cell>
          <cell r="K86">
            <v>0</v>
          </cell>
          <cell r="L86">
            <v>0</v>
          </cell>
          <cell r="M86">
            <v>0.21235745181395438</v>
          </cell>
          <cell r="N86">
            <v>0</v>
          </cell>
          <cell r="O86">
            <v>0</v>
          </cell>
          <cell r="P86">
            <v>0</v>
          </cell>
          <cell r="Q86">
            <v>0</v>
          </cell>
          <cell r="R86">
            <v>0</v>
          </cell>
          <cell r="S86">
            <v>1.2827417483762815E-7</v>
          </cell>
          <cell r="T86">
            <v>7.5901673920797386E-3</v>
          </cell>
          <cell r="U86">
            <v>-6.5453804376502944E-8</v>
          </cell>
          <cell r="V86">
            <v>-6.4976847014008854E-8</v>
          </cell>
          <cell r="W86">
            <v>-6.447342237869691E-8</v>
          </cell>
          <cell r="X86">
            <v>-6.3941765215957957E-8</v>
          </cell>
          <cell r="Y86">
            <v>-6.3709770570241631E-8</v>
          </cell>
          <cell r="Z86">
            <v>-6.347633618730697E-8</v>
          </cell>
          <cell r="AA86">
            <v>-6.3241464509644629E-8</v>
          </cell>
          <cell r="AB86">
            <v>-6.3005158867923683E-8</v>
          </cell>
          <cell r="AC86">
            <v>-6.27674223707686E-8</v>
          </cell>
          <cell r="AD86">
            <v>-6.2528258792937663E-8</v>
          </cell>
          <cell r="AE86">
            <v>-6.2287671909189157E-8</v>
          </cell>
          <cell r="AF86">
            <v>-6.204566616041518E-8</v>
          </cell>
          <cell r="AG86">
            <v>-6.1802246209552436E-8</v>
          </cell>
          <cell r="AH86">
            <v>-6.1557416719537628E-8</v>
          </cell>
          <cell r="AI86">
            <v>-6.1311183019441273E-8</v>
          </cell>
          <cell r="AJ86">
            <v>-6.1063550660378496E-8</v>
          </cell>
          <cell r="AK86">
            <v>-6.0814525193464419E-8</v>
          </cell>
          <cell r="AL86">
            <v>-6.0564113280037191E-8</v>
          </cell>
          <cell r="AM86">
            <v>-6.0312320915301143E-8</v>
          </cell>
        </row>
        <row r="131">
          <cell r="I131">
            <v>0</v>
          </cell>
          <cell r="J131">
            <v>0</v>
          </cell>
          <cell r="K131">
            <v>304483.55583564413</v>
          </cell>
          <cell r="L131">
            <v>358319.80769805389</v>
          </cell>
          <cell r="M131">
            <v>360061.31325466209</v>
          </cell>
          <cell r="N131">
            <v>455942.47006651887</v>
          </cell>
          <cell r="O131">
            <v>550178.59303721495</v>
          </cell>
          <cell r="P131">
            <v>887574.51166468952</v>
          </cell>
          <cell r="Q131">
            <v>1160790.578909091</v>
          </cell>
          <cell r="R131">
            <v>1348071.8831898165</v>
          </cell>
          <cell r="S131">
            <v>1186712.9287925698</v>
          </cell>
          <cell r="T131">
            <v>1763994.3342213412</v>
          </cell>
          <cell r="U131">
            <v>1868152.3868623707</v>
          </cell>
          <cell r="V131">
            <v>1877643.2569720368</v>
          </cell>
          <cell r="W131">
            <v>1889478.5026880438</v>
          </cell>
          <cell r="X131">
            <v>1978071.4256611792</v>
          </cell>
          <cell r="Y131">
            <v>2068119.5120794026</v>
          </cell>
          <cell r="Z131">
            <v>2159145.0369902896</v>
          </cell>
          <cell r="AA131">
            <v>2254248.5677649574</v>
          </cell>
          <cell r="AB131">
            <v>2353616.3812180515</v>
          </cell>
          <cell r="AC131">
            <v>2410184.913471906</v>
          </cell>
          <cell r="AD131">
            <v>2468192.9904921302</v>
          </cell>
          <cell r="AE131">
            <v>2527679.5741376821</v>
          </cell>
          <cell r="AF131">
            <v>2588684.7475776486</v>
          </cell>
          <cell r="AG131">
            <v>2651249.7494584098</v>
          </cell>
          <cell r="AH131">
            <v>2715417.0091657038</v>
          </cell>
          <cell r="AI131">
            <v>2781230.1832182114</v>
          </cell>
          <cell r="AJ131">
            <v>2848734.1928305794</v>
          </cell>
          <cell r="AK131">
            <v>2917975.2626850735</v>
          </cell>
          <cell r="AL131">
            <v>2989000.9609524654</v>
          </cell>
          <cell r="AM131">
            <v>3061860.2406041138</v>
          </cell>
        </row>
        <row r="135">
          <cell r="K135">
            <v>2503</v>
          </cell>
          <cell r="L135">
            <v>16138</v>
          </cell>
          <cell r="M135">
            <v>96801</v>
          </cell>
          <cell r="N135">
            <v>68342</v>
          </cell>
          <cell r="O135">
            <v>160020</v>
          </cell>
          <cell r="P135">
            <v>0</v>
          </cell>
          <cell r="Q135">
            <v>3101</v>
          </cell>
          <cell r="R135">
            <v>232662</v>
          </cell>
          <cell r="S135">
            <v>586124</v>
          </cell>
          <cell r="T135">
            <v>464252</v>
          </cell>
          <cell r="U135">
            <v>464966.03187038394</v>
          </cell>
          <cell r="V135">
            <v>466045.84174128686</v>
          </cell>
          <cell r="W135">
            <v>466806.63278335868</v>
          </cell>
          <cell r="X135">
            <v>467628.74398401153</v>
          </cell>
          <cell r="Y135">
            <v>468215.55235249893</v>
          </cell>
          <cell r="Z135">
            <v>468537.32639191061</v>
          </cell>
          <cell r="AA135">
            <v>468863.84633917292</v>
          </cell>
          <cell r="AB135">
            <v>469195.1902167137</v>
          </cell>
          <cell r="AC135">
            <v>469531.43743845169</v>
          </cell>
          <cell r="AD135">
            <v>469872.66883593728</v>
          </cell>
          <cell r="AE135">
            <v>470218.96668499865</v>
          </cell>
          <cell r="AF135">
            <v>470570.41473290353</v>
          </cell>
          <cell r="AG135">
            <v>470927.09822604747</v>
          </cell>
          <cell r="AH135">
            <v>471289.10393817798</v>
          </cell>
          <cell r="AI135">
            <v>471656.52019916609</v>
          </cell>
          <cell r="AJ135">
            <v>472029.43692433502</v>
          </cell>
          <cell r="AK135">
            <v>472407.94564435817</v>
          </cell>
          <cell r="AL135">
            <v>472792.13953573589</v>
          </cell>
          <cell r="AM135">
            <v>473182.11345186498</v>
          </cell>
        </row>
        <row r="139">
          <cell r="I139">
            <v>0</v>
          </cell>
          <cell r="J139">
            <v>0</v>
          </cell>
          <cell r="K139">
            <v>306986.55583564413</v>
          </cell>
          <cell r="L139">
            <v>374457.80769805389</v>
          </cell>
          <cell r="M139">
            <v>456862.31325466209</v>
          </cell>
          <cell r="N139">
            <v>524284.47006651887</v>
          </cell>
          <cell r="O139">
            <v>710198.59303721495</v>
          </cell>
          <cell r="P139">
            <v>887574.51166468952</v>
          </cell>
          <cell r="Q139">
            <v>1163891.578909091</v>
          </cell>
          <cell r="R139">
            <v>1580733.8831898165</v>
          </cell>
          <cell r="S139">
            <v>1772836.9287925698</v>
          </cell>
          <cell r="T139">
            <v>2228246.3342213412</v>
          </cell>
          <cell r="U139">
            <v>2404683.8668459621</v>
          </cell>
          <cell r="V139">
            <v>2383206.4680136377</v>
          </cell>
          <cell r="W139">
            <v>2356844.0024786452</v>
          </cell>
          <cell r="X139">
            <v>2445717.7335612732</v>
          </cell>
          <cell r="Y139">
            <v>2536352.3883222095</v>
          </cell>
          <cell r="Z139">
            <v>2627699.4729697541</v>
          </cell>
          <cell r="AA139">
            <v>2723129.3303642427</v>
          </cell>
          <cell r="AB139">
            <v>2822828.3117805091</v>
          </cell>
          <cell r="AC139">
            <v>2879733.0912561016</v>
          </cell>
          <cell r="AD139">
            <v>2938082.3996738116</v>
          </cell>
          <cell r="AE139">
            <v>2997915.2811684245</v>
          </cell>
          <cell r="AF139">
            <v>3059271.9026562963</v>
          </cell>
          <cell r="AG139">
            <v>3122193.5880302014</v>
          </cell>
          <cell r="AH139">
            <v>3186722.8534496259</v>
          </cell>
          <cell r="AI139">
            <v>3252903.4437631215</v>
          </cell>
          <cell r="AJ139">
            <v>3320780.3701006584</v>
          </cell>
          <cell r="AK139">
            <v>3390399.9486751757</v>
          </cell>
          <cell r="AL139">
            <v>3461809.8408339452</v>
          </cell>
          <cell r="AM139">
            <v>3535059.0944017228</v>
          </cell>
        </row>
        <row r="140">
          <cell r="I140">
            <v>0</v>
          </cell>
          <cell r="J140">
            <v>0</v>
          </cell>
          <cell r="K140">
            <v>202611.12685152513</v>
          </cell>
          <cell r="L140">
            <v>235908.41884977394</v>
          </cell>
          <cell r="M140">
            <v>310666.37301317026</v>
          </cell>
          <cell r="N140">
            <v>403699.04195121955</v>
          </cell>
          <cell r="O140">
            <v>475190.07603041222</v>
          </cell>
          <cell r="P140">
            <v>798339.26453143533</v>
          </cell>
          <cell r="Q140">
            <v>1166497.7619999999</v>
          </cell>
          <cell r="R140">
            <v>1701016.3913665295</v>
          </cell>
          <cell r="S140">
            <v>907947.03944272443</v>
          </cell>
          <cell r="T140">
            <v>1887669.3696529344</v>
          </cell>
          <cell r="U140">
            <v>2117552.6867696424</v>
          </cell>
          <cell r="V140">
            <v>2139305.0698396014</v>
          </cell>
          <cell r="W140">
            <v>2108048.3198482334</v>
          </cell>
          <cell r="X140">
            <v>2184078.221639954</v>
          </cell>
          <cell r="Y140">
            <v>2262038.5907624066</v>
          </cell>
          <cell r="Z140">
            <v>2341165.4408460311</v>
          </cell>
          <cell r="AA140">
            <v>2423718.9315791903</v>
          </cell>
          <cell r="AB140">
            <v>2509848.152648156</v>
          </cell>
          <cell r="AC140">
            <v>2559012.3519491502</v>
          </cell>
          <cell r="AD140">
            <v>2609393.8856912353</v>
          </cell>
          <cell r="AE140">
            <v>2661024.6986363484</v>
          </cell>
          <cell r="AF140">
            <v>2713937.6263033762</v>
          </cell>
          <cell r="AG140">
            <v>2768166.4213043852</v>
          </cell>
          <cell r="AH140">
            <v>2823745.7805019678</v>
          </cell>
          <cell r="AI140">
            <v>2880711.3730145181</v>
          </cell>
          <cell r="AJ140">
            <v>2939099.8690971429</v>
          </cell>
          <cell r="AK140">
            <v>2998948.9699268946</v>
          </cell>
          <cell r="AL140">
            <v>3060297.4383219397</v>
          </cell>
          <cell r="AM140">
            <v>3123185.1304253303</v>
          </cell>
        </row>
        <row r="159">
          <cell r="S159">
            <v>72317.444342787436</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24</v>
          </cell>
          <cell r="L168">
            <v>24</v>
          </cell>
          <cell r="M168">
            <v>25.38</v>
          </cell>
          <cell r="N168">
            <v>25.38</v>
          </cell>
          <cell r="O168">
            <v>38.70888642073372</v>
          </cell>
          <cell r="P168">
            <v>38.70888642073372</v>
          </cell>
          <cell r="Q168">
            <v>38.70888642073372</v>
          </cell>
          <cell r="R168">
            <v>50.417105075388008</v>
          </cell>
          <cell r="S168">
            <v>186</v>
          </cell>
          <cell r="T168">
            <v>186</v>
          </cell>
          <cell r="U168">
            <v>239.738</v>
          </cell>
          <cell r="V168">
            <v>240.69800000000001</v>
          </cell>
          <cell r="W168">
            <v>240.69800000000001</v>
          </cell>
          <cell r="X168">
            <v>240.69800000000001</v>
          </cell>
          <cell r="Y168">
            <v>240.69800000000001</v>
          </cell>
          <cell r="Z168">
            <v>240.69800000000001</v>
          </cell>
          <cell r="AA168">
            <v>240.69800000000001</v>
          </cell>
          <cell r="AB168">
            <v>240.69800000000001</v>
          </cell>
          <cell r="AC168">
            <v>240.69800000000001</v>
          </cell>
          <cell r="AD168">
            <v>240.69800000000001</v>
          </cell>
          <cell r="AE168">
            <v>240.69800000000001</v>
          </cell>
          <cell r="AF168">
            <v>240.69800000000001</v>
          </cell>
          <cell r="AG168">
            <v>240.69800000000001</v>
          </cell>
          <cell r="AH168">
            <v>240.69800000000001</v>
          </cell>
          <cell r="AI168">
            <v>240.69800000000001</v>
          </cell>
          <cell r="AJ168">
            <v>240.69800000000001</v>
          </cell>
          <cell r="AK168">
            <v>240.69800000000001</v>
          </cell>
          <cell r="AL168">
            <v>240.69800000000001</v>
          </cell>
          <cell r="AM168">
            <v>240.69800000000001</v>
          </cell>
        </row>
        <row r="195">
          <cell r="S195">
            <v>0</v>
          </cell>
          <cell r="T195">
            <v>2406982.1459142654</v>
          </cell>
          <cell r="U195">
            <v>0</v>
          </cell>
          <cell r="V195">
            <v>116400.42266011484</v>
          </cell>
          <cell r="W195">
            <v>126357.56635347324</v>
          </cell>
          <cell r="X195">
            <v>137293.59543044146</v>
          </cell>
          <cell r="Y195">
            <v>45273.620092827521</v>
          </cell>
          <cell r="Z195">
            <v>45986.437818872335</v>
          </cell>
          <cell r="AA195">
            <v>46711.585352679853</v>
          </cell>
          <cell r="AB195">
            <v>47449.290024937953</v>
          </cell>
          <cell r="AC195">
            <v>48199.783520295554</v>
          </cell>
          <cell r="AD195">
            <v>48963.301962504716</v>
          </cell>
          <cell r="AE195">
            <v>49740.086001278738</v>
          </cell>
          <cell r="AF195">
            <v>50530.380900822813</v>
          </cell>
          <cell r="AG195">
            <v>51334.436630153119</v>
          </cell>
          <cell r="AH195">
            <v>52152.507955181842</v>
          </cell>
          <cell r="AI195">
            <v>52984.854532638914</v>
          </cell>
          <cell r="AJ195">
            <v>53831.7410058241</v>
          </cell>
          <cell r="AK195">
            <v>54693.437102301992</v>
          </cell>
          <cell r="AL195">
            <v>55570.217733470869</v>
          </cell>
          <cell r="AM195">
            <v>56462.36309615495</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13765.782250686185</v>
          </cell>
          <cell r="T210">
            <v>2406982.1459142654</v>
          </cell>
          <cell r="U210">
            <v>0</v>
          </cell>
          <cell r="V210">
            <v>116400.42266011484</v>
          </cell>
          <cell r="W210">
            <v>126357.56635347324</v>
          </cell>
          <cell r="X210">
            <v>137293.59543044146</v>
          </cell>
          <cell r="Y210">
            <v>45273.620092827521</v>
          </cell>
          <cell r="Z210">
            <v>45986.437818872335</v>
          </cell>
          <cell r="AA210">
            <v>46711.585352679853</v>
          </cell>
          <cell r="AB210">
            <v>47449.290024937953</v>
          </cell>
          <cell r="AC210">
            <v>48199.783520295554</v>
          </cell>
          <cell r="AD210">
            <v>48963.301962504716</v>
          </cell>
          <cell r="AE210">
            <v>49740.086001278738</v>
          </cell>
          <cell r="AF210">
            <v>50530.380900822813</v>
          </cell>
          <cell r="AG210">
            <v>51334.436630153119</v>
          </cell>
          <cell r="AH210">
            <v>52152.507955181842</v>
          </cell>
          <cell r="AI210">
            <v>52984.854532638914</v>
          </cell>
          <cell r="AJ210">
            <v>53831.7410058241</v>
          </cell>
          <cell r="AK210">
            <v>54693.437102301992</v>
          </cell>
          <cell r="AL210">
            <v>55570.217733470869</v>
          </cell>
          <cell r="AM210">
            <v>56462.36309615495</v>
          </cell>
        </row>
        <row r="212">
          <cell r="S212">
            <v>22134.278743519368</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36417.383348581883</v>
          </cell>
          <cell r="T214">
            <v>0</v>
          </cell>
          <cell r="U214">
            <v>0</v>
          </cell>
          <cell r="V214">
            <v>0</v>
          </cell>
          <cell r="W214">
            <v>0</v>
          </cell>
          <cell r="X214">
            <v>0</v>
          </cell>
          <cell r="Y214">
            <v>0</v>
          </cell>
          <cell r="Z214">
            <v>9167962</v>
          </cell>
          <cell r="AA214">
            <v>0</v>
          </cell>
          <cell r="AB214">
            <v>0</v>
          </cell>
          <cell r="AC214">
            <v>0</v>
          </cell>
          <cell r="AD214">
            <v>0</v>
          </cell>
          <cell r="AE214">
            <v>9167962</v>
          </cell>
          <cell r="AF214">
            <v>0</v>
          </cell>
          <cell r="AG214">
            <v>0</v>
          </cell>
          <cell r="AH214">
            <v>0</v>
          </cell>
          <cell r="AI214">
            <v>0</v>
          </cell>
          <cell r="AJ214">
            <v>9167962</v>
          </cell>
          <cell r="AK214">
            <v>0</v>
          </cell>
          <cell r="AL214">
            <v>0</v>
          </cell>
          <cell r="AM214">
            <v>0</v>
          </cell>
        </row>
        <row r="216">
          <cell r="S216">
            <v>72317.444342787436</v>
          </cell>
          <cell r="T216">
            <v>2406982.1459142654</v>
          </cell>
          <cell r="U216">
            <v>0</v>
          </cell>
          <cell r="V216">
            <v>116400.42266011484</v>
          </cell>
          <cell r="W216">
            <v>126357.56635347324</v>
          </cell>
          <cell r="X216">
            <v>137293.59543044146</v>
          </cell>
          <cell r="Y216">
            <v>45273.620092827521</v>
          </cell>
          <cell r="Z216">
            <v>9213948.4378188718</v>
          </cell>
          <cell r="AA216">
            <v>46711.585352679853</v>
          </cell>
          <cell r="AB216">
            <v>47449.290024937953</v>
          </cell>
          <cell r="AC216">
            <v>48199.783520295554</v>
          </cell>
          <cell r="AD216">
            <v>48963.301962504716</v>
          </cell>
          <cell r="AE216">
            <v>9217702.0860012788</v>
          </cell>
          <cell r="AF216">
            <v>50530.380900822813</v>
          </cell>
          <cell r="AG216">
            <v>51334.436630153119</v>
          </cell>
          <cell r="AH216">
            <v>52152.507955181842</v>
          </cell>
          <cell r="AI216">
            <v>52984.854532638914</v>
          </cell>
          <cell r="AJ216">
            <v>9221793.7410058249</v>
          </cell>
          <cell r="AK216">
            <v>54693.437102301992</v>
          </cell>
          <cell r="AL216">
            <v>55570.217733470869</v>
          </cell>
          <cell r="AM216">
            <v>56462.36309615495</v>
          </cell>
        </row>
        <row r="223">
          <cell r="J223">
            <v>67</v>
          </cell>
          <cell r="K223">
            <v>67</v>
          </cell>
          <cell r="L223">
            <v>64</v>
          </cell>
          <cell r="M223">
            <v>67</v>
          </cell>
          <cell r="N223">
            <v>67.333333333333329</v>
          </cell>
          <cell r="O223">
            <v>70.916666666666671</v>
          </cell>
          <cell r="P223">
            <v>92.583333333333329</v>
          </cell>
          <cell r="Q223">
            <v>123</v>
          </cell>
          <cell r="R223">
            <v>123</v>
          </cell>
          <cell r="S223">
            <v>128</v>
          </cell>
          <cell r="T223">
            <v>128</v>
          </cell>
          <cell r="U223">
            <v>128.139455</v>
          </cell>
          <cell r="V223">
            <v>109.46711417499999</v>
          </cell>
          <cell r="W223">
            <v>90.746924537999988</v>
          </cell>
          <cell r="X223">
            <v>87.882411403934</v>
          </cell>
          <cell r="Y223">
            <v>84.90988988273287</v>
          </cell>
          <cell r="Z223">
            <v>81.934055065967328</v>
          </cell>
          <cell r="AA223">
            <v>78.954828540556619</v>
          </cell>
          <cell r="AB223">
            <v>75.972130113780636</v>
          </cell>
          <cell r="AC223">
            <v>76.026956013204071</v>
          </cell>
          <cell r="AD223">
            <v>76.082595263587436</v>
          </cell>
          <cell r="AE223">
            <v>76.139061300279707</v>
          </cell>
          <cell r="AF223">
            <v>76.196367799019995</v>
          </cell>
          <cell r="AG223">
            <v>76.254528680462442</v>
          </cell>
          <cell r="AH223">
            <v>76.31355811478835</v>
          </cell>
          <cell r="AI223">
            <v>76.373470526407971</v>
          </cell>
          <cell r="AJ223">
            <v>76.43428059875319</v>
          </cell>
          <cell r="AK223">
            <v>76.496003279163503</v>
          </cell>
          <cell r="AL223">
            <v>76.558653783866376</v>
          </cell>
          <cell r="AM223">
            <v>76.622247603054504</v>
          </cell>
        </row>
        <row r="225">
          <cell r="I225">
            <v>0</v>
          </cell>
          <cell r="J225">
            <v>76000</v>
          </cell>
          <cell r="K225">
            <v>122353</v>
          </cell>
          <cell r="L225">
            <v>142195.06</v>
          </cell>
          <cell r="M225">
            <v>157196</v>
          </cell>
          <cell r="N225">
            <v>214271</v>
          </cell>
          <cell r="O225">
            <v>299229</v>
          </cell>
          <cell r="P225">
            <v>400673</v>
          </cell>
          <cell r="Q225">
            <v>426065</v>
          </cell>
          <cell r="R225">
            <v>467149</v>
          </cell>
          <cell r="S225">
            <v>525104</v>
          </cell>
          <cell r="T225">
            <v>710529</v>
          </cell>
          <cell r="U225">
            <v>759515.24098304287</v>
          </cell>
          <cell r="V225">
            <v>698745.00434458384</v>
          </cell>
          <cell r="W225">
            <v>618219.97598505684</v>
          </cell>
          <cell r="X225">
            <v>635511.07447152864</v>
          </cell>
          <cell r="Y225">
            <v>647903.25307885907</v>
          </cell>
          <cell r="Z225">
            <v>655553.55123823567</v>
          </cell>
          <cell r="AA225">
            <v>658037.47831232939</v>
          </cell>
          <cell r="AB225">
            <v>655072.81043988816</v>
          </cell>
          <cell r="AC225">
            <v>685340.09421060351</v>
          </cell>
          <cell r="AD225">
            <v>717013.15366851399</v>
          </cell>
          <cell r="AE225">
            <v>750157.73137155932</v>
          </cell>
          <cell r="AF225">
            <v>784842.67230437067</v>
          </cell>
          <cell r="AG225">
            <v>821140.07201059966</v>
          </cell>
          <cell r="AH225">
            <v>859125.43190473481</v>
          </cell>
          <cell r="AI225">
            <v>898877.82211791771</v>
          </cell>
          <cell r="AJ225">
            <v>940480.05225015746</v>
          </cell>
          <cell r="AK225">
            <v>984018.85042019247</v>
          </cell>
          <cell r="AL225">
            <v>1029585.0510240276</v>
          </cell>
          <cell r="AM225">
            <v>1077273.791634042</v>
          </cell>
        </row>
        <row r="231">
          <cell r="I231">
            <v>0</v>
          </cell>
          <cell r="J231">
            <v>3000</v>
          </cell>
          <cell r="K231">
            <v>5000</v>
          </cell>
          <cell r="L231">
            <v>11000</v>
          </cell>
          <cell r="M231">
            <v>5563.9084400000002</v>
          </cell>
          <cell r="N231">
            <v>11320</v>
          </cell>
          <cell r="O231">
            <v>2998.2634653861551</v>
          </cell>
          <cell r="P231">
            <v>5332.5485841471109</v>
          </cell>
          <cell r="Q231">
            <v>379009</v>
          </cell>
          <cell r="R231">
            <v>414100.04267119413</v>
          </cell>
          <cell r="S231">
            <v>366529.54922866932</v>
          </cell>
          <cell r="T231">
            <v>355057.04182230879</v>
          </cell>
          <cell r="U231">
            <v>178859.506803867</v>
          </cell>
          <cell r="V231">
            <v>185419.87601106719</v>
          </cell>
          <cell r="W231">
            <v>192850.90318691797</v>
          </cell>
          <cell r="X231">
            <v>200342.05253373631</v>
          </cell>
          <cell r="Y231">
            <v>207157.47720187725</v>
          </cell>
          <cell r="Z231">
            <v>213888.02182084048</v>
          </cell>
          <cell r="AA231">
            <v>220510.1927825684</v>
          </cell>
          <cell r="AB231">
            <v>227000.1891266788</v>
          </cell>
          <cell r="AC231">
            <v>233700.62661111969</v>
          </cell>
          <cell r="AD231">
            <v>240618.8724055725</v>
          </cell>
          <cell r="AE231">
            <v>247762.5657187491</v>
          </cell>
          <cell r="AF231">
            <v>255139.62819351151</v>
          </cell>
          <cell r="AG231">
            <v>262758.27470770379</v>
          </cell>
          <cell r="AH231">
            <v>270627.02459673939</v>
          </cell>
          <cell r="AI231">
            <v>278754.7133146245</v>
          </cell>
          <cell r="AJ231">
            <v>287150.5045507648</v>
          </cell>
          <cell r="AK231">
            <v>295823.90282059362</v>
          </cell>
          <cell r="AL231">
            <v>304784.76654877875</v>
          </cell>
          <cell r="AM231">
            <v>314043.32166451536</v>
          </cell>
        </row>
        <row r="237">
          <cell r="I237">
            <v>30000</v>
          </cell>
          <cell r="J237">
            <v>30000</v>
          </cell>
          <cell r="K237">
            <v>34046.115468960867</v>
          </cell>
          <cell r="L237">
            <v>33912.248143512727</v>
          </cell>
          <cell r="M237">
            <v>35249.392800000001</v>
          </cell>
          <cell r="N237">
            <v>33640</v>
          </cell>
          <cell r="O237">
            <v>24194.667667066828</v>
          </cell>
          <cell r="P237">
            <v>86062.644128113883</v>
          </cell>
          <cell r="Q237">
            <v>115508.38363636364</v>
          </cell>
          <cell r="R237">
            <v>126202.87801265626</v>
          </cell>
          <cell r="S237">
            <v>111705.09351062526</v>
          </cell>
          <cell r="T237">
            <v>169158.59907834101</v>
          </cell>
          <cell r="U237">
            <v>175215.76256272715</v>
          </cell>
          <cell r="V237">
            <v>181642.48325470081</v>
          </cell>
          <cell r="W237">
            <v>188922.12478177279</v>
          </cell>
          <cell r="X237">
            <v>196260.66366477092</v>
          </cell>
          <cell r="Y237">
            <v>202937.24380164134</v>
          </cell>
          <cell r="Z237">
            <v>209530.67307441292</v>
          </cell>
          <cell r="AA237">
            <v>216017.93648922414</v>
          </cell>
          <cell r="AB237">
            <v>222375.71796130203</v>
          </cell>
          <cell r="AC237">
            <v>228939.65344518772</v>
          </cell>
          <cell r="AD237">
            <v>235716.96002582522</v>
          </cell>
          <cell r="AE237">
            <v>242715.12128518207</v>
          </cell>
          <cell r="AF237">
            <v>249941.89748559834</v>
          </cell>
          <cell r="AG237">
            <v>257405.33615058294</v>
          </cell>
          <cell r="AH237">
            <v>265113.78305877344</v>
          </cell>
          <cell r="AI237">
            <v>273075.89366739959</v>
          </cell>
          <cell r="AJ237">
            <v>281300.64498224546</v>
          </cell>
          <cell r="AK237">
            <v>289797.34789177979</v>
          </cell>
          <cell r="AL237">
            <v>298575.65998383064</v>
          </cell>
          <cell r="AM237">
            <v>307645.5988639135</v>
          </cell>
        </row>
        <row r="250">
          <cell r="I250">
            <v>55987.746636771299</v>
          </cell>
          <cell r="J250">
            <v>19196.284003128974</v>
          </cell>
          <cell r="K250">
            <v>7196.6079937219765</v>
          </cell>
          <cell r="L250">
            <v>8628.3071656034954</v>
          </cell>
          <cell r="M250">
            <v>25112.219840000002</v>
          </cell>
          <cell r="N250">
            <v>18840</v>
          </cell>
          <cell r="O250">
            <v>10335.390367346939</v>
          </cell>
          <cell r="P250">
            <v>28280.281534203241</v>
          </cell>
          <cell r="Q250">
            <v>32634.212</v>
          </cell>
          <cell r="R250">
            <v>35655.693088398417</v>
          </cell>
          <cell r="S250">
            <v>31559.680677220946</v>
          </cell>
          <cell r="T250">
            <v>65949.529953917052</v>
          </cell>
          <cell r="U250">
            <v>81616.363382743817</v>
          </cell>
          <cell r="V250">
            <v>85103.862517279456</v>
          </cell>
          <cell r="W250">
            <v>88745.667224451929</v>
          </cell>
          <cell r="X250">
            <v>85790.454624918741</v>
          </cell>
          <cell r="Y250">
            <v>82646.620235340481</v>
          </cell>
          <cell r="Z250">
            <v>103297.13327171752</v>
          </cell>
          <cell r="AA250">
            <v>96520.122130898482</v>
          </cell>
          <cell r="AB250">
            <v>90580.736754780082</v>
          </cell>
          <cell r="AC250">
            <v>85346.142755519992</v>
          </cell>
          <cell r="AD250">
            <v>80705.786279034495</v>
          </cell>
          <cell r="AE250">
            <v>85864.441426735008</v>
          </cell>
          <cell r="AF250">
            <v>80571.814304417072</v>
          </cell>
          <cell r="AG250">
            <v>75909.281183459156</v>
          </cell>
          <cell r="AH250">
            <v>71777.895083293231</v>
          </cell>
          <cell r="AI250">
            <v>68095.273672590978</v>
          </cell>
          <cell r="AJ250">
            <v>64792.792002622169</v>
          </cell>
          <cell r="AK250">
            <v>61813.252079201207</v>
          </cell>
          <cell r="AL250">
            <v>59108.948244007101</v>
          </cell>
          <cell r="AM250">
            <v>155817.44408948772</v>
          </cell>
        </row>
        <row r="255">
          <cell r="I255">
            <v>0</v>
          </cell>
          <cell r="J255">
            <v>31355.416940249499</v>
          </cell>
          <cell r="K255">
            <v>143056.27653731714</v>
          </cell>
          <cell r="L255">
            <v>112438.38469088377</v>
          </cell>
          <cell r="M255">
            <v>209384.47891999999</v>
          </cell>
          <cell r="N255">
            <v>140455</v>
          </cell>
          <cell r="O255">
            <v>447464.67850020004</v>
          </cell>
          <cell r="P255">
            <v>284982.5257535358</v>
          </cell>
          <cell r="Q255">
            <v>223823.40436363639</v>
          </cell>
          <cell r="R255">
            <v>244546.38622775124</v>
          </cell>
          <cell r="S255">
            <v>216453.6765834844</v>
          </cell>
          <cell r="T255">
            <v>749953</v>
          </cell>
          <cell r="U255">
            <v>783463.63559948106</v>
          </cell>
          <cell r="V255">
            <v>824235.16227387101</v>
          </cell>
          <cell r="W255">
            <v>859471.27088757476</v>
          </cell>
          <cell r="X255">
            <v>891464.10845213488</v>
          </cell>
          <cell r="Y255">
            <v>918121.2070801825</v>
          </cell>
          <cell r="Z255">
            <v>939639.9052066803</v>
          </cell>
          <cell r="AA255">
            <v>955352.12943750259</v>
          </cell>
          <cell r="AB255">
            <v>964728.06341794378</v>
          </cell>
          <cell r="AC255">
            <v>984443.12525658985</v>
          </cell>
          <cell r="AD255">
            <v>1004571.2984546495</v>
          </cell>
          <cell r="AE255">
            <v>1025121.6008352462</v>
          </cell>
          <cell r="AF255">
            <v>1046103.2597945681</v>
          </cell>
          <cell r="AG255">
            <v>1067525.7176104253</v>
          </cell>
          <cell r="AH255">
            <v>1089398.6368997053</v>
          </cell>
          <cell r="AI255">
            <v>1111731.9062293507</v>
          </cell>
          <cell r="AJ255">
            <v>1134535.6458856377</v>
          </cell>
          <cell r="AK255">
            <v>1157820.2138066925</v>
          </cell>
          <cell r="AL255">
            <v>1181596.2116833492</v>
          </cell>
          <cell r="AM255">
            <v>1205874.4912336357</v>
          </cell>
        </row>
        <row r="258">
          <cell r="Q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T260">
            <v>0</v>
          </cell>
          <cell r="U260">
            <v>37363.047737247412</v>
          </cell>
          <cell r="V260">
            <v>37552.865139440735</v>
          </cell>
          <cell r="W260">
            <v>37789.570053760879</v>
          </cell>
          <cell r="X260">
            <v>39561.428513223589</v>
          </cell>
          <cell r="Y260">
            <v>41362.390241588051</v>
          </cell>
          <cell r="Z260">
            <v>43182.900739805795</v>
          </cell>
          <cell r="AA260">
            <v>45084.971355299152</v>
          </cell>
          <cell r="AB260">
            <v>47072.327624361031</v>
          </cell>
          <cell r="AC260">
            <v>48203.698269438122</v>
          </cell>
          <cell r="AD260">
            <v>49363.859809842601</v>
          </cell>
          <cell r="AE260">
            <v>50553.59148275364</v>
          </cell>
          <cell r="AF260">
            <v>51773.69495155297</v>
          </cell>
          <cell r="AG260">
            <v>53024.994989168197</v>
          </cell>
          <cell r="AH260">
            <v>54308.340183314074</v>
          </cell>
          <cell r="AI260">
            <v>55624.603664364229</v>
          </cell>
          <cell r="AJ260">
            <v>56974.683856611591</v>
          </cell>
          <cell r="AK260">
            <v>58359.505253701471</v>
          </cell>
          <cell r="AL260">
            <v>59780.019219049311</v>
          </cell>
          <cell r="AM260">
            <v>61237.20481208228</v>
          </cell>
        </row>
        <row r="263">
          <cell r="I263">
            <v>85987.746636771306</v>
          </cell>
          <cell r="J263">
            <v>159551.70094337847</v>
          </cell>
          <cell r="K263">
            <v>311652</v>
          </cell>
          <cell r="L263">
            <v>308174</v>
          </cell>
          <cell r="M263">
            <v>432506</v>
          </cell>
          <cell r="N263">
            <v>418526</v>
          </cell>
          <cell r="O263">
            <v>784222</v>
          </cell>
          <cell r="P263">
            <v>805331</v>
          </cell>
          <cell r="Q263">
            <v>1177040</v>
          </cell>
          <cell r="R263">
            <v>1287654</v>
          </cell>
          <cell r="S263">
            <v>1251352</v>
          </cell>
          <cell r="T263">
            <v>2050647.1708545666</v>
          </cell>
          <cell r="U263">
            <v>2016033.5570691093</v>
          </cell>
          <cell r="V263">
            <v>2012699.2535409431</v>
          </cell>
          <cell r="W263">
            <v>1985999.5121195354</v>
          </cell>
          <cell r="X263">
            <v>2048929.7822603129</v>
          </cell>
          <cell r="Y263">
            <v>2100128.1916394886</v>
          </cell>
          <cell r="Z263">
            <v>2165092.1853516926</v>
          </cell>
          <cell r="AA263">
            <v>2191522.8305078219</v>
          </cell>
          <cell r="AB263">
            <v>2206829.845324954</v>
          </cell>
          <cell r="AC263">
            <v>2265973.3405484585</v>
          </cell>
          <cell r="AD263">
            <v>2327989.9306434384</v>
          </cell>
          <cell r="AE263">
            <v>2402175.0521202255</v>
          </cell>
          <cell r="AF263">
            <v>2468372.9670340186</v>
          </cell>
          <cell r="AG263">
            <v>2537763.6766519393</v>
          </cell>
          <cell r="AH263">
            <v>2610351.1117265602</v>
          </cell>
          <cell r="AI263">
            <v>2686160.2126662475</v>
          </cell>
          <cell r="AJ263">
            <v>2765234.3235280397</v>
          </cell>
          <cell r="AK263">
            <v>2847633.072272161</v>
          </cell>
          <cell r="AL263">
            <v>2933430.6567030428</v>
          </cell>
          <cell r="AM263">
            <v>3121891.8522976767</v>
          </cell>
        </row>
        <row r="271">
          <cell r="I271">
            <v>1069000</v>
          </cell>
          <cell r="J271">
            <v>1117394.7631759101</v>
          </cell>
          <cell r="K271">
            <v>1076588</v>
          </cell>
          <cell r="L271">
            <v>1361513.50479766</v>
          </cell>
          <cell r="M271">
            <v>2238871</v>
          </cell>
          <cell r="N271">
            <v>9685500</v>
          </cell>
          <cell r="O271">
            <v>12289340</v>
          </cell>
          <cell r="P271">
            <v>14041956</v>
          </cell>
          <cell r="Q271">
            <v>18837369</v>
          </cell>
          <cell r="R271">
            <v>16777048</v>
          </cell>
          <cell r="S271">
            <v>13889604</v>
          </cell>
          <cell r="T271">
            <v>19478501.394197952</v>
          </cell>
          <cell r="U271">
            <v>19478501.394197952</v>
          </cell>
          <cell r="V271">
            <v>19594901.816858068</v>
          </cell>
          <cell r="W271">
            <v>19721259.383211542</v>
          </cell>
          <cell r="X271">
            <v>19858552.978641983</v>
          </cell>
          <cell r="Y271">
            <v>19903826.598734811</v>
          </cell>
          <cell r="Z271">
            <v>29117775.036553685</v>
          </cell>
          <cell r="AA271">
            <v>29164486.621906366</v>
          </cell>
          <cell r="AB271">
            <v>29211935.911931302</v>
          </cell>
          <cell r="AC271">
            <v>29260135.695451599</v>
          </cell>
          <cell r="AD271">
            <v>29309098.997414105</v>
          </cell>
          <cell r="AE271">
            <v>38526801.083415382</v>
          </cell>
          <cell r="AF271">
            <v>38577331.464316204</v>
          </cell>
          <cell r="AG271">
            <v>38628665.900946356</v>
          </cell>
          <cell r="AH271">
            <v>38680818.408901542</v>
          </cell>
          <cell r="AI271">
            <v>38733803.263434179</v>
          </cell>
          <cell r="AJ271">
            <v>47955597.004440002</v>
          </cell>
          <cell r="AK271">
            <v>48010290.441542305</v>
          </cell>
          <cell r="AL271">
            <v>48065860.659275778</v>
          </cell>
          <cell r="AM271">
            <v>48122323.022371933</v>
          </cell>
        </row>
        <row r="274">
          <cell r="K274">
            <v>59299</v>
          </cell>
          <cell r="L274">
            <v>34267</v>
          </cell>
          <cell r="M274">
            <v>76281</v>
          </cell>
          <cell r="N274">
            <v>240167</v>
          </cell>
          <cell r="O274">
            <v>684237</v>
          </cell>
          <cell r="P274">
            <v>520140.99999999994</v>
          </cell>
          <cell r="Q274">
            <v>520140.99999999994</v>
          </cell>
          <cell r="R274">
            <v>362992.10033695202</v>
          </cell>
          <cell r="S274">
            <v>377955</v>
          </cell>
          <cell r="T274">
            <v>395420.35928143712</v>
          </cell>
          <cell r="U274">
            <v>134279.14000000001</v>
          </cell>
          <cell r="V274">
            <v>136607.1484532023</v>
          </cell>
          <cell r="W274">
            <v>139134.29978027177</v>
          </cell>
          <cell r="X274">
            <v>141880.1716888806</v>
          </cell>
          <cell r="Y274">
            <v>142785.64409073716</v>
          </cell>
          <cell r="Z274">
            <v>143705.3728471146</v>
          </cell>
          <cell r="AA274">
            <v>144639.60455416821</v>
          </cell>
          <cell r="AB274">
            <v>145588.59035466696</v>
          </cell>
          <cell r="AC274">
            <v>146552.58602507287</v>
          </cell>
          <cell r="AD274">
            <v>147531.85206432297</v>
          </cell>
          <cell r="AE274">
            <v>148526.65378434854</v>
          </cell>
          <cell r="AF274">
            <v>149537.26140236499</v>
          </cell>
          <cell r="AG274">
            <v>150563.95013496806</v>
          </cell>
          <cell r="AH274">
            <v>151607.00029407171</v>
          </cell>
          <cell r="AI274">
            <v>152666.69738472448</v>
          </cell>
          <cell r="AJ274">
            <v>153743.33220484096</v>
          </cell>
          <cell r="AK274">
            <v>154837.20094688699</v>
          </cell>
          <cell r="AL274">
            <v>155948.60530155641</v>
          </cell>
          <cell r="AM274">
            <v>157077.85256347951</v>
          </cell>
        </row>
        <row r="275">
          <cell r="K275">
            <v>19043.099999999999</v>
          </cell>
          <cell r="L275">
            <v>17347</v>
          </cell>
          <cell r="M275">
            <v>100786.37392</v>
          </cell>
          <cell r="N275">
            <v>260355.99999999997</v>
          </cell>
          <cell r="O275">
            <v>352726</v>
          </cell>
          <cell r="P275">
            <v>193953</v>
          </cell>
          <cell r="Q275">
            <v>94031</v>
          </cell>
          <cell r="R275">
            <v>13722.2014226881</v>
          </cell>
          <cell r="S275">
            <v>2020.4798761609709</v>
          </cell>
          <cell r="T275">
            <v>9481.4745508982032</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row>
        <row r="276">
          <cell r="K276">
            <v>574.79999999999995</v>
          </cell>
          <cell r="L276">
            <v>1425.2</v>
          </cell>
          <cell r="M276">
            <v>1425</v>
          </cell>
          <cell r="N276">
            <v>22764</v>
          </cell>
          <cell r="O276">
            <v>68982</v>
          </cell>
          <cell r="P276">
            <v>53891</v>
          </cell>
          <cell r="Q276">
            <v>35820</v>
          </cell>
          <cell r="R276">
            <v>2812.2800449269898</v>
          </cell>
          <cell r="T276">
            <v>32397.979041916169</v>
          </cell>
          <cell r="U276">
            <v>1833592.4000000001</v>
          </cell>
          <cell r="V276">
            <v>1833592.4000000001</v>
          </cell>
          <cell r="W276">
            <v>1833592.4000000001</v>
          </cell>
          <cell r="X276">
            <v>1833592.4000000001</v>
          </cell>
          <cell r="Y276">
            <v>1833592.3999999987</v>
          </cell>
          <cell r="Z276">
            <v>1833592.4000000001</v>
          </cell>
          <cell r="AA276">
            <v>1833592.4000000001</v>
          </cell>
          <cell r="AB276">
            <v>1833592.4000000001</v>
          </cell>
          <cell r="AC276">
            <v>1833592.4000000001</v>
          </cell>
          <cell r="AD276">
            <v>1833592.3999999987</v>
          </cell>
          <cell r="AE276">
            <v>1833592.4000000001</v>
          </cell>
          <cell r="AF276">
            <v>1833592.4000000001</v>
          </cell>
          <cell r="AG276">
            <v>1833592.4000000001</v>
          </cell>
          <cell r="AH276">
            <v>1833592.4000000001</v>
          </cell>
          <cell r="AI276">
            <v>1833592.3999999987</v>
          </cell>
          <cell r="AJ276">
            <v>1833592.4000000001</v>
          </cell>
          <cell r="AK276">
            <v>1833592.4000000001</v>
          </cell>
          <cell r="AL276">
            <v>1833592.4000000001</v>
          </cell>
          <cell r="AM276">
            <v>1833592.4000000001</v>
          </cell>
        </row>
        <row r="277">
          <cell r="K277">
            <v>78916.899999999994</v>
          </cell>
          <cell r="L277">
            <v>53039.200000000004</v>
          </cell>
          <cell r="M277">
            <v>178492.37392000001</v>
          </cell>
          <cell r="N277">
            <v>523286.99999999994</v>
          </cell>
          <cell r="O277">
            <v>1105945</v>
          </cell>
          <cell r="P277">
            <v>767985</v>
          </cell>
          <cell r="Q277">
            <v>649992</v>
          </cell>
          <cell r="R277">
            <v>373805</v>
          </cell>
          <cell r="S277">
            <v>379975.47987616097</v>
          </cell>
          <cell r="T277">
            <v>437299.81287425145</v>
          </cell>
          <cell r="U277">
            <v>1967871.54</v>
          </cell>
          <cell r="V277">
            <v>1970199.5484532025</v>
          </cell>
          <cell r="W277">
            <v>1972726.6997802719</v>
          </cell>
          <cell r="X277">
            <v>1975472.5716888807</v>
          </cell>
          <cell r="Y277">
            <v>1976378.044090736</v>
          </cell>
          <cell r="Z277">
            <v>1977297.7728471148</v>
          </cell>
          <cell r="AA277">
            <v>1978232.0045541683</v>
          </cell>
          <cell r="AB277">
            <v>1979180.9903546672</v>
          </cell>
          <cell r="AC277">
            <v>1980144.9860250731</v>
          </cell>
          <cell r="AD277">
            <v>1981124.2520643217</v>
          </cell>
          <cell r="AE277">
            <v>1982119.0537843488</v>
          </cell>
          <cell r="AF277">
            <v>1983129.6614023652</v>
          </cell>
          <cell r="AG277">
            <v>1984156.3501349683</v>
          </cell>
          <cell r="AH277">
            <v>1985199.4002940718</v>
          </cell>
          <cell r="AI277">
            <v>1986259.0973847231</v>
          </cell>
          <cell r="AJ277">
            <v>1987335.732204841</v>
          </cell>
          <cell r="AK277">
            <v>1988429.6009468872</v>
          </cell>
          <cell r="AL277">
            <v>1989541.0053015565</v>
          </cell>
          <cell r="AM277">
            <v>1990670.2525634796</v>
          </cell>
        </row>
        <row r="283">
          <cell r="K283">
            <v>130268</v>
          </cell>
          <cell r="L283">
            <v>156230</v>
          </cell>
          <cell r="M283">
            <v>454783</v>
          </cell>
          <cell r="N283">
            <v>978070</v>
          </cell>
          <cell r="O283">
            <v>2084015</v>
          </cell>
          <cell r="P283">
            <v>2829503</v>
          </cell>
          <cell r="Q283">
            <v>3479493.8000000003</v>
          </cell>
          <cell r="R283">
            <v>2408207</v>
          </cell>
          <cell r="S283">
            <v>2354850</v>
          </cell>
          <cell r="T283">
            <v>3795454.394197952</v>
          </cell>
          <cell r="U283">
            <v>5763325.934197953</v>
          </cell>
          <cell r="V283">
            <v>7733525.4826511545</v>
          </cell>
          <cell r="W283">
            <v>9706252.1824314259</v>
          </cell>
          <cell r="X283">
            <v>11681724.754120309</v>
          </cell>
          <cell r="Y283">
            <v>13658102.798211044</v>
          </cell>
          <cell r="Z283">
            <v>15635400.571058158</v>
          </cell>
          <cell r="AA283">
            <v>17613632.575612329</v>
          </cell>
          <cell r="AB283">
            <v>19592813.565966994</v>
          </cell>
          <cell r="AC283">
            <v>21572958.551992066</v>
          </cell>
          <cell r="AD283">
            <v>23554082.804056391</v>
          </cell>
          <cell r="AE283">
            <v>25536201.857840739</v>
          </cell>
          <cell r="AF283">
            <v>27519331.519243099</v>
          </cell>
          <cell r="AG283">
            <v>29503487.869378068</v>
          </cell>
          <cell r="AH283">
            <v>31488687.269672137</v>
          </cell>
          <cell r="AI283">
            <v>33474946.367056862</v>
          </cell>
          <cell r="AJ283">
            <v>35462282.099261701</v>
          </cell>
          <cell r="AK283">
            <v>37450711.700208589</v>
          </cell>
          <cell r="AL283">
            <v>39440252.705510139</v>
          </cell>
          <cell r="AM283">
            <v>41430922.958073616</v>
          </cell>
        </row>
        <row r="294">
          <cell r="K294">
            <v>250767.04667224197</v>
          </cell>
          <cell r="L294">
            <v>364929.33672184305</v>
          </cell>
          <cell r="M294">
            <v>480011</v>
          </cell>
          <cell r="N294">
            <v>458778.51990557398</v>
          </cell>
          <cell r="O294">
            <v>634669.90035447001</v>
          </cell>
          <cell r="P294">
            <v>775280.57445008401</v>
          </cell>
          <cell r="Q294">
            <v>843220.02306162997</v>
          </cell>
          <cell r="R294">
            <v>1191732</v>
          </cell>
          <cell r="S294">
            <v>1233541</v>
          </cell>
          <cell r="T294">
            <v>1772591</v>
          </cell>
          <cell r="U294">
            <v>1855761.1800763197</v>
          </cell>
          <cell r="V294">
            <v>1812531.3981740363</v>
          </cell>
          <cell r="W294">
            <v>1817425.6826304118</v>
          </cell>
          <cell r="X294">
            <v>1830269.5119213192</v>
          </cell>
          <cell r="Y294">
            <v>1842943.7975598031</v>
          </cell>
          <cell r="Z294">
            <v>1855164.0321237231</v>
          </cell>
          <cell r="AA294">
            <v>1868040.3987850524</v>
          </cell>
          <cell r="AB294">
            <v>1881610.1591323533</v>
          </cell>
          <cell r="AC294">
            <v>1889350.7393069514</v>
          </cell>
          <cell r="AD294">
            <v>1897318.5139825759</v>
          </cell>
          <cell r="AE294">
            <v>1905520.5825320764</v>
          </cell>
          <cell r="AF294">
            <v>1913964.2763529196</v>
          </cell>
          <cell r="AG294">
            <v>1922657.1667258162</v>
          </cell>
          <cell r="AH294">
            <v>1931607.0729476579</v>
          </cell>
          <cell r="AI294">
            <v>1940822.0707486034</v>
          </cell>
          <cell r="AJ294">
            <v>1950310.5010035154</v>
          </cell>
          <cell r="AK294">
            <v>1960080.978748281</v>
          </cell>
          <cell r="AL294">
            <v>1970142.4025120055</v>
          </cell>
          <cell r="AM294">
            <v>1980503.9639763925</v>
          </cell>
        </row>
        <row r="295">
          <cell r="S295">
            <v>304832</v>
          </cell>
          <cell r="T295">
            <v>0</v>
          </cell>
          <cell r="U295">
            <v>392157.25</v>
          </cell>
          <cell r="V295">
            <v>784314.5</v>
          </cell>
          <cell r="W295">
            <v>1176471.75</v>
          </cell>
          <cell r="X295">
            <v>1568629</v>
          </cell>
          <cell r="Y295">
            <v>1568629</v>
          </cell>
          <cell r="Z295">
            <v>1568629</v>
          </cell>
          <cell r="AA295">
            <v>1568629</v>
          </cell>
          <cell r="AB295">
            <v>1568629</v>
          </cell>
          <cell r="AC295">
            <v>1568629</v>
          </cell>
          <cell r="AD295">
            <v>1568629</v>
          </cell>
          <cell r="AE295">
            <v>1568629</v>
          </cell>
          <cell r="AF295">
            <v>1568629</v>
          </cell>
          <cell r="AG295">
            <v>1568629</v>
          </cell>
          <cell r="AH295">
            <v>1568629</v>
          </cell>
          <cell r="AI295">
            <v>1568629</v>
          </cell>
          <cell r="AJ295">
            <v>1568629</v>
          </cell>
          <cell r="AK295">
            <v>1568629</v>
          </cell>
          <cell r="AL295">
            <v>1568629</v>
          </cell>
          <cell r="AM295">
            <v>1568629</v>
          </cell>
        </row>
        <row r="296">
          <cell r="U296">
            <v>392157.25</v>
          </cell>
          <cell r="V296">
            <v>392157.25</v>
          </cell>
          <cell r="W296">
            <v>392157.25</v>
          </cell>
          <cell r="X296">
            <v>392157.25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K298">
            <v>154022</v>
          </cell>
          <cell r="L298">
            <v>44967</v>
          </cell>
          <cell r="M298">
            <v>76099</v>
          </cell>
          <cell r="N298">
            <v>154981</v>
          </cell>
          <cell r="O298">
            <v>189660</v>
          </cell>
          <cell r="P298">
            <v>408055</v>
          </cell>
          <cell r="Q298">
            <v>649331.24652087479</v>
          </cell>
          <cell r="R298">
            <v>799532</v>
          </cell>
          <cell r="S298">
            <v>524008</v>
          </cell>
          <cell r="T298">
            <v>1619758</v>
          </cell>
          <cell r="U298">
            <v>50333.562676273519</v>
          </cell>
          <cell r="V298">
            <v>44770.856975195245</v>
          </cell>
          <cell r="W298">
            <v>46593.48544553815</v>
          </cell>
          <cell r="X298">
            <v>47311.729780315298</v>
          </cell>
          <cell r="Y298">
            <v>47911.838429855285</v>
          </cell>
          <cell r="Z298">
            <v>52408.441506626761</v>
          </cell>
          <cell r="AA298">
            <v>52377.630901580938</v>
          </cell>
          <cell r="AB298">
            <v>52476.672090222783</v>
          </cell>
          <cell r="AC298">
            <v>52726.461072767524</v>
          </cell>
          <cell r="AD298">
            <v>53110.046681058702</v>
          </cell>
          <cell r="AE298">
            <v>55141.809674233955</v>
          </cell>
          <cell r="AF298">
            <v>55494.248691171131</v>
          </cell>
          <cell r="AG298">
            <v>55990.322562711655</v>
          </cell>
          <cell r="AH298">
            <v>56615.179283687692</v>
          </cell>
          <cell r="AI298">
            <v>57356.742260800718</v>
          </cell>
          <cell r="AJ298">
            <v>58205.250855141683</v>
          </cell>
          <cell r="AK298">
            <v>59152.879387785375</v>
          </cell>
          <cell r="AL298">
            <v>60193.42129170191</v>
          </cell>
          <cell r="AM298">
            <v>64508.289232683688</v>
          </cell>
        </row>
        <row r="299">
          <cell r="K299">
            <v>17240.607460693202</v>
          </cell>
          <cell r="L299">
            <v>5633.2673010467806</v>
          </cell>
          <cell r="M299">
            <v>3852</v>
          </cell>
          <cell r="N299">
            <v>38533.358152076595</v>
          </cell>
          <cell r="O299">
            <v>2446.3568333989797</v>
          </cell>
          <cell r="P299">
            <v>18592.924703891698</v>
          </cell>
          <cell r="Q299">
            <v>70097.504572564605</v>
          </cell>
          <cell r="R299">
            <v>56742</v>
          </cell>
          <cell r="S299">
            <v>272351</v>
          </cell>
          <cell r="T299">
            <v>285007</v>
          </cell>
          <cell r="U299">
            <v>330726.96942738642</v>
          </cell>
          <cell r="V299">
            <v>332559.27749814413</v>
          </cell>
          <cell r="W299">
            <v>334406.41021379799</v>
          </cell>
          <cell r="X299">
            <v>336086.92588539439</v>
          </cell>
          <cell r="Y299">
            <v>337746.51222979627</v>
          </cell>
          <cell r="Z299">
            <v>339379.37630255113</v>
          </cell>
          <cell r="AA299">
            <v>340979.6493737016</v>
          </cell>
          <cell r="AB299">
            <v>342631.81204109802</v>
          </cell>
          <cell r="AC299">
            <v>344337.68086712749</v>
          </cell>
          <cell r="AD299">
            <v>346099.13949229429</v>
          </cell>
          <cell r="AE299">
            <v>347918.14119840012</v>
          </cell>
          <cell r="AF299">
            <v>349796.71157176257</v>
          </cell>
          <cell r="AG299">
            <v>351736.95127042889</v>
          </cell>
          <cell r="AH299">
            <v>353741.03889949643</v>
          </cell>
          <cell r="AI299">
            <v>355811.23399881873</v>
          </cell>
          <cell r="AJ299">
            <v>357949.88014754362</v>
          </cell>
          <cell r="AK299">
            <v>360159.40819010983</v>
          </cell>
          <cell r="AL299">
            <v>362442.33958851063</v>
          </cell>
          <cell r="AM299">
            <v>285007</v>
          </cell>
        </row>
        <row r="300">
          <cell r="Q300">
            <v>843220.02306162997</v>
          </cell>
          <cell r="R300">
            <v>1191732</v>
          </cell>
          <cell r="S300">
            <v>928709</v>
          </cell>
          <cell r="T300">
            <v>1772591</v>
          </cell>
          <cell r="U300">
            <v>1463603.9300763197</v>
          </cell>
          <cell r="V300">
            <v>1028216.8981740363</v>
          </cell>
          <cell r="W300">
            <v>640953.93263041181</v>
          </cell>
          <cell r="X300">
            <v>261640.51192131918</v>
          </cell>
          <cell r="Y300">
            <v>274314.79755980312</v>
          </cell>
          <cell r="Z300">
            <v>286535.03212372307</v>
          </cell>
          <cell r="AA300">
            <v>299411.39878505236</v>
          </cell>
          <cell r="AB300">
            <v>312981.15913235326</v>
          </cell>
          <cell r="AC300">
            <v>320721.73930695141</v>
          </cell>
          <cell r="AD300">
            <v>328689.51398257585</v>
          </cell>
          <cell r="AE300">
            <v>336891.5825320764</v>
          </cell>
          <cell r="AF300">
            <v>345335.27635291964</v>
          </cell>
          <cell r="AG300">
            <v>354028.16672581621</v>
          </cell>
          <cell r="AH300">
            <v>362978.0729476579</v>
          </cell>
          <cell r="AI300">
            <v>372193.07074860344</v>
          </cell>
          <cell r="AJ300">
            <v>381681.50100351544</v>
          </cell>
          <cell r="AK300">
            <v>391451.97874828102</v>
          </cell>
          <cell r="AL300">
            <v>401513.40251200553</v>
          </cell>
          <cell r="AM300">
            <v>411874.96397639252</v>
          </cell>
        </row>
        <row r="332">
          <cell r="R332">
            <v>1287</v>
          </cell>
        </row>
        <row r="341">
          <cell r="R341">
            <v>42303</v>
          </cell>
          <cell r="S341">
            <v>14824</v>
          </cell>
          <cell r="T341">
            <v>596227</v>
          </cell>
        </row>
        <row r="346">
          <cell r="R346">
            <v>249489.88318981649</v>
          </cell>
          <cell r="S346">
            <v>506660.92879256979</v>
          </cell>
          <cell r="T346">
            <v>-418627.83663322544</v>
          </cell>
          <cell r="U346">
            <v>-75072.388336354401</v>
          </cell>
          <cell r="V346">
            <v>-61167.404827619903</v>
          </cell>
          <cell r="W346">
            <v>-21871.626648132689</v>
          </cell>
          <cell r="X346">
            <v>4613.1373848780058</v>
          </cell>
          <cell r="Y346">
            <v>436206.87279241299</v>
          </cell>
          <cell r="Z346">
            <v>462590.17803050764</v>
          </cell>
          <cell r="AA346">
            <v>531589.58359630825</v>
          </cell>
          <cell r="AB346">
            <v>615981.7261098111</v>
          </cell>
          <cell r="AC346">
            <v>613743.01036189916</v>
          </cell>
          <cell r="AD346">
            <v>610075.72868462931</v>
          </cell>
          <cell r="AE346">
            <v>595723.48870245507</v>
          </cell>
          <cell r="AF346">
            <v>590882.19527653372</v>
          </cell>
          <cell r="AG346">
            <v>584413.17103251815</v>
          </cell>
          <cell r="AH346">
            <v>576355.00137732178</v>
          </cell>
          <cell r="AI346">
            <v>566726.49075113004</v>
          </cell>
          <cell r="AJ346">
            <v>555529.3062268747</v>
          </cell>
          <cell r="AK346">
            <v>542750.13605727069</v>
          </cell>
          <cell r="AL346">
            <v>528362.44378515845</v>
          </cell>
          <cell r="AM346">
            <v>413150.5017583021</v>
          </cell>
        </row>
        <row r="349">
          <cell r="I349">
            <v>0</v>
          </cell>
          <cell r="J349">
            <v>0</v>
          </cell>
          <cell r="K349">
            <v>78916.899999999994</v>
          </cell>
          <cell r="L349">
            <v>53039.200000000004</v>
          </cell>
          <cell r="M349">
            <v>178492.37392000001</v>
          </cell>
          <cell r="N349">
            <v>523286.99999999994</v>
          </cell>
          <cell r="O349">
            <v>1105945</v>
          </cell>
          <cell r="P349">
            <v>767985</v>
          </cell>
          <cell r="R349">
            <v>373805</v>
          </cell>
          <cell r="S349">
            <v>379975.47987616097</v>
          </cell>
          <cell r="T349">
            <v>437299.81287425145</v>
          </cell>
          <cell r="U349">
            <v>1967871.54</v>
          </cell>
          <cell r="V349">
            <v>1970199.5484532025</v>
          </cell>
          <cell r="W349">
            <v>1972726.6997802719</v>
          </cell>
          <cell r="X349">
            <v>1975472.5716888807</v>
          </cell>
          <cell r="Y349">
            <v>1976378.044090736</v>
          </cell>
          <cell r="Z349">
            <v>1977297.7728471148</v>
          </cell>
          <cell r="AA349">
            <v>1978232.0045541683</v>
          </cell>
          <cell r="AB349">
            <v>1979180.9903546672</v>
          </cell>
          <cell r="AC349">
            <v>1980144.9860250731</v>
          </cell>
          <cell r="AD349">
            <v>1981124.2520643217</v>
          </cell>
          <cell r="AE349">
            <v>1982119.0537843488</v>
          </cell>
          <cell r="AF349">
            <v>1983129.6614023652</v>
          </cell>
          <cell r="AG349">
            <v>1984156.3501349683</v>
          </cell>
          <cell r="AH349">
            <v>1985199.4002940718</v>
          </cell>
          <cell r="AI349">
            <v>1986259.0973847231</v>
          </cell>
          <cell r="AJ349">
            <v>1987335.732204841</v>
          </cell>
          <cell r="AK349">
            <v>1988429.6009468872</v>
          </cell>
          <cell r="AL349">
            <v>1989541.0053015565</v>
          </cell>
          <cell r="AM349">
            <v>1990670.2525634796</v>
          </cell>
        </row>
        <row r="353">
          <cell r="T353">
            <v>2242</v>
          </cell>
        </row>
        <row r="357">
          <cell r="R357">
            <v>7183</v>
          </cell>
          <cell r="S357">
            <v>25290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R359">
            <v>-131498.11681018351</v>
          </cell>
          <cell r="S359">
            <v>101395.44891640882</v>
          </cell>
          <cell r="T359">
            <v>-858169.64950747695</v>
          </cell>
          <cell r="U359">
            <v>-2042943.9283363544</v>
          </cell>
          <cell r="V359">
            <v>-2031366.9532808224</v>
          </cell>
          <cell r="W359">
            <v>-1994598.3264284045</v>
          </cell>
          <cell r="X359">
            <v>-1970859.4343040027</v>
          </cell>
          <cell r="Y359">
            <v>-1540171.171298323</v>
          </cell>
          <cell r="Z359">
            <v>-1514707.5948166072</v>
          </cell>
          <cell r="AA359">
            <v>-1446642.4209578601</v>
          </cell>
          <cell r="AB359">
            <v>-1363199.2642448561</v>
          </cell>
          <cell r="AC359">
            <v>-1366401.9756631739</v>
          </cell>
          <cell r="AD359">
            <v>-1371048.5233796923</v>
          </cell>
          <cell r="AE359">
            <v>-1386395.5650818937</v>
          </cell>
          <cell r="AF359">
            <v>-1392247.4661258315</v>
          </cell>
          <cell r="AG359">
            <v>-1399743.1791024501</v>
          </cell>
          <cell r="AH359">
            <v>-1408844.39891675</v>
          </cell>
          <cell r="AI359">
            <v>-1419532.6066335931</v>
          </cell>
          <cell r="AJ359">
            <v>-1431806.4259779663</v>
          </cell>
          <cell r="AK359">
            <v>-1445679.4648896165</v>
          </cell>
          <cell r="AL359">
            <v>-1461178.5615163981</v>
          </cell>
          <cell r="AM359">
            <v>-1577519.7508051775</v>
          </cell>
        </row>
        <row r="366">
          <cell r="I366">
            <v>0</v>
          </cell>
          <cell r="J366">
            <v>0</v>
          </cell>
          <cell r="K366">
            <v>9425.5693441646108</v>
          </cell>
          <cell r="L366">
            <v>6617.5480906468401</v>
          </cell>
          <cell r="M366">
            <v>34959</v>
          </cell>
          <cell r="N366">
            <v>15361.8996315277</v>
          </cell>
          <cell r="O366">
            <v>7071.0515951161897</v>
          </cell>
          <cell r="P366">
            <v>19441.328257191199</v>
          </cell>
          <cell r="Q366">
            <v>50983.737574552702</v>
          </cell>
          <cell r="R366">
            <v>67719</v>
          </cell>
          <cell r="S366">
            <v>91123</v>
          </cell>
          <cell r="T366">
            <v>4631</v>
          </cell>
          <cell r="U366">
            <v>-1376598.7251637871</v>
          </cell>
          <cell r="V366">
            <v>-1009774.1118609589</v>
          </cell>
          <cell r="W366">
            <v>-644407.27721077809</v>
          </cell>
          <cell r="X366">
            <v>-261442.99045362673</v>
          </cell>
          <cell r="Y366">
            <v>161030.11900544027</v>
          </cell>
          <cell r="Z366">
            <v>614263.80147604458</v>
          </cell>
          <cell r="AA366">
            <v>1131345.9347348278</v>
          </cell>
          <cell r="AB366">
            <v>1732204.7790185832</v>
          </cell>
          <cell r="AC366">
            <v>2336751.1293623988</v>
          </cell>
          <cell r="AD366">
            <v>2937481.2103545279</v>
          </cell>
          <cell r="AE366">
            <v>3525215.391794553</v>
          </cell>
          <cell r="AF366">
            <v>4106127.7618938182</v>
          </cell>
          <cell r="AG366">
            <v>4680403.8767263144</v>
          </cell>
          <cell r="AH366">
            <v>5246429.7409737017</v>
          </cell>
          <cell r="AI366">
            <v>5802612.6018016767</v>
          </cell>
          <cell r="AJ366">
            <v>6347363.3402192555</v>
          </cell>
          <cell r="AK366">
            <v>6879081.099021838</v>
          </cell>
          <cell r="AL366">
            <v>7396139.7295487877</v>
          </cell>
          <cell r="AM366">
            <v>7880678.8773721941</v>
          </cell>
        </row>
        <row r="370">
          <cell r="S370">
            <v>128773</v>
          </cell>
          <cell r="T370">
            <v>197671</v>
          </cell>
          <cell r="U370">
            <v>197671</v>
          </cell>
          <cell r="V370">
            <v>197671</v>
          </cell>
          <cell r="W370">
            <v>197671</v>
          </cell>
          <cell r="X370">
            <v>197671</v>
          </cell>
          <cell r="Y370">
            <v>197671</v>
          </cell>
          <cell r="Z370">
            <v>197671</v>
          </cell>
          <cell r="AA370">
            <v>197671</v>
          </cell>
          <cell r="AB370">
            <v>197671</v>
          </cell>
          <cell r="AC370">
            <v>197671</v>
          </cell>
          <cell r="AD370">
            <v>197671</v>
          </cell>
          <cell r="AE370">
            <v>197671</v>
          </cell>
          <cell r="AF370">
            <v>197671</v>
          </cell>
          <cell r="AG370">
            <v>197671</v>
          </cell>
          <cell r="AH370">
            <v>197671</v>
          </cell>
          <cell r="AI370">
            <v>197671</v>
          </cell>
          <cell r="AJ370">
            <v>197671</v>
          </cell>
          <cell r="AK370">
            <v>197671</v>
          </cell>
          <cell r="AL370">
            <v>197671</v>
          </cell>
          <cell r="AM370">
            <v>197671</v>
          </cell>
        </row>
        <row r="383">
          <cell r="I383">
            <v>0</v>
          </cell>
          <cell r="J383">
            <v>0</v>
          </cell>
          <cell r="K383">
            <v>0</v>
          </cell>
          <cell r="L383">
            <v>0</v>
          </cell>
          <cell r="M383">
            <v>0</v>
          </cell>
          <cell r="N383">
            <v>0</v>
          </cell>
          <cell r="O383">
            <v>0</v>
          </cell>
          <cell r="P383">
            <v>0</v>
          </cell>
          <cell r="Q383">
            <v>0</v>
          </cell>
        </row>
        <row r="388">
          <cell r="I388">
            <v>0</v>
          </cell>
          <cell r="J388">
            <v>0</v>
          </cell>
          <cell r="K388">
            <v>-9306</v>
          </cell>
          <cell r="L388">
            <v>-80507.031891450999</v>
          </cell>
          <cell r="M388">
            <v>47494</v>
          </cell>
          <cell r="N388">
            <v>-70781.893099976704</v>
          </cell>
          <cell r="O388">
            <v>202027</v>
          </cell>
          <cell r="P388">
            <v>-73942</v>
          </cell>
          <cell r="Q388">
            <v>-391048</v>
          </cell>
          <cell r="R388">
            <v>39422</v>
          </cell>
          <cell r="S388">
            <v>-2584060</v>
          </cell>
          <cell r="T388">
            <v>-929824</v>
          </cell>
          <cell r="U388">
            <v>-929824</v>
          </cell>
          <cell r="V388">
            <v>-929824</v>
          </cell>
          <cell r="W388">
            <v>-929824</v>
          </cell>
          <cell r="X388">
            <v>-929824</v>
          </cell>
          <cell r="Y388">
            <v>-929824</v>
          </cell>
          <cell r="Z388">
            <v>-929824</v>
          </cell>
          <cell r="AA388">
            <v>-929824</v>
          </cell>
          <cell r="AB388">
            <v>-929824</v>
          </cell>
          <cell r="AC388">
            <v>-929824</v>
          </cell>
          <cell r="AD388">
            <v>-929824</v>
          </cell>
          <cell r="AE388">
            <v>-929824</v>
          </cell>
          <cell r="AF388">
            <v>-929824</v>
          </cell>
          <cell r="AG388">
            <v>-929824</v>
          </cell>
          <cell r="AH388">
            <v>-929824</v>
          </cell>
          <cell r="AI388">
            <v>-929824</v>
          </cell>
          <cell r="AJ388">
            <v>-929824</v>
          </cell>
          <cell r="AK388">
            <v>-929824</v>
          </cell>
          <cell r="AL388">
            <v>-929824</v>
          </cell>
          <cell r="AM388">
            <v>-929824</v>
          </cell>
        </row>
        <row r="389">
          <cell r="I389">
            <v>0</v>
          </cell>
          <cell r="J389">
            <v>0</v>
          </cell>
          <cell r="K389">
            <v>0</v>
          </cell>
          <cell r="L389">
            <v>0</v>
          </cell>
          <cell r="M389">
            <v>0</v>
          </cell>
          <cell r="N389">
            <v>0</v>
          </cell>
          <cell r="O389">
            <v>0</v>
          </cell>
          <cell r="P389">
            <v>0</v>
          </cell>
          <cell r="Q389">
            <v>0</v>
          </cell>
          <cell r="R389">
            <v>4238491</v>
          </cell>
        </row>
        <row r="393">
          <cell r="I393">
            <v>0</v>
          </cell>
          <cell r="J393">
            <v>0</v>
          </cell>
          <cell r="K393">
            <v>1014540.9999999999</v>
          </cell>
          <cell r="L393">
            <v>1065892</v>
          </cell>
          <cell r="M393">
            <v>1065892</v>
          </cell>
          <cell r="N393">
            <v>1065892</v>
          </cell>
          <cell r="O393">
            <v>1065892</v>
          </cell>
          <cell r="P393">
            <v>1065892</v>
          </cell>
          <cell r="Q393">
            <v>1065892</v>
          </cell>
          <cell r="R393">
            <v>12926860</v>
          </cell>
          <cell r="S393">
            <v>18004401</v>
          </cell>
          <cell r="T393">
            <v>20379837</v>
          </cell>
          <cell r="U393">
            <v>20379837</v>
          </cell>
          <cell r="V393">
            <v>20496237.422660116</v>
          </cell>
          <cell r="W393">
            <v>20622594.98901359</v>
          </cell>
          <cell r="X393">
            <v>20759888.584444031</v>
          </cell>
          <cell r="Y393">
            <v>20805162.204536859</v>
          </cell>
          <cell r="Z393">
            <v>30019110.642355733</v>
          </cell>
          <cell r="AA393">
            <v>30065822.227708414</v>
          </cell>
          <cell r="AB393">
            <v>30113271.51773335</v>
          </cell>
          <cell r="AC393">
            <v>30161471.301253647</v>
          </cell>
          <cell r="AD393">
            <v>30210434.603216153</v>
          </cell>
          <cell r="AE393">
            <v>39428136.689217433</v>
          </cell>
          <cell r="AF393">
            <v>39478667.070118256</v>
          </cell>
          <cell r="AG393">
            <v>39530001.506748408</v>
          </cell>
          <cell r="AH393">
            <v>39582154.014703587</v>
          </cell>
          <cell r="AI393">
            <v>39635138.869236223</v>
          </cell>
          <cell r="AJ393">
            <v>48856932.610242046</v>
          </cell>
          <cell r="AK393">
            <v>48911626.047344349</v>
          </cell>
          <cell r="AL393">
            <v>48967196.265077822</v>
          </cell>
          <cell r="AM393">
            <v>49023658.628173977</v>
          </cell>
        </row>
        <row r="394">
          <cell r="I394">
            <v>0</v>
          </cell>
          <cell r="J394">
            <v>0</v>
          </cell>
          <cell r="K394">
            <v>148000</v>
          </cell>
          <cell r="L394">
            <v>203000</v>
          </cell>
          <cell r="M394">
            <v>1140000</v>
          </cell>
          <cell r="N394">
            <v>8555000</v>
          </cell>
          <cell r="O394">
            <v>10972000</v>
          </cell>
          <cell r="P394">
            <v>12727000</v>
          </cell>
          <cell r="Q394">
            <v>18078548</v>
          </cell>
          <cell r="R394">
            <v>757304</v>
          </cell>
        </row>
        <row r="395">
          <cell r="I395">
            <v>0</v>
          </cell>
          <cell r="J395">
            <v>0</v>
          </cell>
          <cell r="K395">
            <v>0</v>
          </cell>
          <cell r="L395">
            <v>0</v>
          </cell>
          <cell r="M395">
            <v>0</v>
          </cell>
          <cell r="N395">
            <v>0</v>
          </cell>
          <cell r="O395">
            <v>0</v>
          </cell>
          <cell r="P395">
            <v>0</v>
          </cell>
          <cell r="Q395">
            <v>0</v>
          </cell>
          <cell r="R395">
            <v>-131498.11681018351</v>
          </cell>
          <cell r="S395">
            <v>101394</v>
          </cell>
          <cell r="T395">
            <v>-858170</v>
          </cell>
          <cell r="U395">
            <v>-2042943.9283363544</v>
          </cell>
          <cell r="V395">
            <v>-2031366.9532808224</v>
          </cell>
          <cell r="W395">
            <v>-1994598.3264284045</v>
          </cell>
          <cell r="X395">
            <v>-1970859.4343040027</v>
          </cell>
          <cell r="Y395">
            <v>-1540171.171298323</v>
          </cell>
          <cell r="Z395">
            <v>-1514707.5948166072</v>
          </cell>
          <cell r="AA395">
            <v>-1446642.4209578601</v>
          </cell>
          <cell r="AB395">
            <v>-1363199.2642448561</v>
          </cell>
          <cell r="AC395">
            <v>-1366401.9756631739</v>
          </cell>
          <cell r="AD395">
            <v>-1371048.5233796923</v>
          </cell>
          <cell r="AE395">
            <v>-1386395.5650818937</v>
          </cell>
          <cell r="AF395">
            <v>-1392247.4661258315</v>
          </cell>
          <cell r="AG395">
            <v>-1399743.1791024501</v>
          </cell>
          <cell r="AH395">
            <v>-1408844.39891675</v>
          </cell>
          <cell r="AI395">
            <v>-1419532.6066335931</v>
          </cell>
          <cell r="AJ395">
            <v>-1431806.4259779663</v>
          </cell>
          <cell r="AK395">
            <v>-1445679.4648896165</v>
          </cell>
          <cell r="AL395">
            <v>-1461178.5615163981</v>
          </cell>
          <cell r="AM395">
            <v>-1577519.7508051775</v>
          </cell>
        </row>
        <row r="396">
          <cell r="I396">
            <v>0</v>
          </cell>
          <cell r="J396">
            <v>0</v>
          </cell>
          <cell r="K396">
            <v>-83582.232248754095</v>
          </cell>
          <cell r="L396">
            <v>76545.029329418598</v>
          </cell>
          <cell r="M396">
            <v>-26361</v>
          </cell>
          <cell r="N396">
            <v>-443842.76579825056</v>
          </cell>
          <cell r="O396">
            <v>-1623809.9460417489</v>
          </cell>
          <cell r="P396">
            <v>-2101344.1370558375</v>
          </cell>
          <cell r="Q396">
            <v>-3080510.0000000005</v>
          </cell>
          <cell r="R396">
            <v>-2945076.8831898165</v>
          </cell>
          <cell r="S396">
            <v>-3090034</v>
          </cell>
          <cell r="T396">
            <v>-2268655</v>
          </cell>
          <cell r="U396">
            <v>-3126825</v>
          </cell>
          <cell r="V396">
            <v>-5169768.928336354</v>
          </cell>
          <cell r="W396">
            <v>-7201135.8816171763</v>
          </cell>
          <cell r="X396">
            <v>-9195734.2080455814</v>
          </cell>
          <cell r="Y396">
            <v>-11166593.642349584</v>
          </cell>
          <cell r="Z396">
            <v>-12706764.813647907</v>
          </cell>
          <cell r="AA396">
            <v>-14221472.408464514</v>
          </cell>
          <cell r="AB396">
            <v>-15668114.829422373</v>
          </cell>
          <cell r="AC396">
            <v>-17031314.093667228</v>
          </cell>
          <cell r="AD396">
            <v>-18397716.069330402</v>
          </cell>
          <cell r="AE396">
            <v>-19768764.592710093</v>
          </cell>
          <cell r="AF396">
            <v>-21155160.157791987</v>
          </cell>
          <cell r="AG396">
            <v>-22547407.623917818</v>
          </cell>
          <cell r="AH396">
            <v>-23947150.803020269</v>
          </cell>
          <cell r="AI396">
            <v>-25355995.20193702</v>
          </cell>
          <cell r="AJ396">
            <v>-26775527.808570612</v>
          </cell>
          <cell r="AK396">
            <v>-28207334.23454858</v>
          </cell>
          <cell r="AL396">
            <v>-29653013.699438196</v>
          </cell>
          <cell r="AM396">
            <v>-31114192.260954592</v>
          </cell>
        </row>
        <row r="397">
          <cell r="R397">
            <v>10607589</v>
          </cell>
          <cell r="S397">
            <v>15015761</v>
          </cell>
          <cell r="T397">
            <v>17253012</v>
          </cell>
          <cell r="U397">
            <v>15210068.071663644</v>
          </cell>
          <cell r="V397">
            <v>13295101.541042941</v>
          </cell>
          <cell r="W397">
            <v>11426860.780968007</v>
          </cell>
          <cell r="X397">
            <v>9593294.9420944471</v>
          </cell>
          <cell r="Y397">
            <v>8098397.3908889536</v>
          </cell>
          <cell r="Z397">
            <v>15797638.233891219</v>
          </cell>
          <cell r="AA397">
            <v>14397707.398286041</v>
          </cell>
          <cell r="AB397">
            <v>13081957.424066123</v>
          </cell>
          <cell r="AC397">
            <v>11763755.231923245</v>
          </cell>
          <cell r="AD397">
            <v>10441670.01050606</v>
          </cell>
          <cell r="AE397">
            <v>18272976.531425446</v>
          </cell>
          <cell r="AF397">
            <v>16931259.446200438</v>
          </cell>
          <cell r="AG397">
            <v>15582850.703728139</v>
          </cell>
          <cell r="AH397">
            <v>14226158.812766567</v>
          </cell>
          <cell r="AI397">
            <v>12859611.060665607</v>
          </cell>
          <cell r="AJ397">
            <v>20649598.375693467</v>
          </cell>
          <cell r="AK397">
            <v>19258612.347906154</v>
          </cell>
          <cell r="AL397">
            <v>17853004.00412323</v>
          </cell>
          <cell r="AM397">
            <v>16331946.616414208</v>
          </cell>
        </row>
        <row r="432">
          <cell r="S432">
            <v>2571311.5155502176</v>
          </cell>
          <cell r="T432">
            <v>-1403680.1633667746</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134279.14000000001</v>
          </cell>
          <cell r="V542">
            <v>136607.1484532023</v>
          </cell>
          <cell r="W542">
            <v>139134.29978027177</v>
          </cell>
          <cell r="X542">
            <v>141880.1716888806</v>
          </cell>
          <cell r="Y542">
            <v>142785.64409073716</v>
          </cell>
          <cell r="Z542">
            <v>143705.3728471146</v>
          </cell>
          <cell r="AA542">
            <v>144639.60455416821</v>
          </cell>
          <cell r="AB542">
            <v>145588.59035466696</v>
          </cell>
          <cell r="AC542">
            <v>146552.58602507287</v>
          </cell>
          <cell r="AD542">
            <v>147531.85206432297</v>
          </cell>
          <cell r="AE542">
            <v>148526.65378434854</v>
          </cell>
          <cell r="AF542">
            <v>149537.26140236499</v>
          </cell>
          <cell r="AG542">
            <v>150563.95013496806</v>
          </cell>
          <cell r="AH542">
            <v>151607.00029407171</v>
          </cell>
          <cell r="AI542">
            <v>152666.69738472448</v>
          </cell>
          <cell r="AJ542">
            <v>153743.33220484096</v>
          </cell>
          <cell r="AK542">
            <v>154837.20094688699</v>
          </cell>
          <cell r="AL542">
            <v>155948.60530155641</v>
          </cell>
          <cell r="AM542">
            <v>157077.85256347951</v>
          </cell>
        </row>
        <row r="573">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row>
        <row r="604">
          <cell r="U604">
            <v>1833592.4000000001</v>
          </cell>
          <cell r="V604">
            <v>1833592.4000000001</v>
          </cell>
          <cell r="W604">
            <v>1833592.4000000001</v>
          </cell>
          <cell r="X604">
            <v>1833592.4000000001</v>
          </cell>
          <cell r="Y604">
            <v>1833592.3999999987</v>
          </cell>
          <cell r="Z604">
            <v>1833592.4000000001</v>
          </cell>
          <cell r="AA604">
            <v>1833592.4000000001</v>
          </cell>
          <cell r="AB604">
            <v>1833592.4000000001</v>
          </cell>
          <cell r="AC604">
            <v>1833592.4000000001</v>
          </cell>
          <cell r="AD604">
            <v>1833592.3999999987</v>
          </cell>
          <cell r="AE604">
            <v>1833592.4000000001</v>
          </cell>
          <cell r="AF604">
            <v>1833592.4000000001</v>
          </cell>
          <cell r="AG604">
            <v>1833592.4000000001</v>
          </cell>
          <cell r="AH604">
            <v>1833592.4000000001</v>
          </cell>
          <cell r="AI604">
            <v>1833592.3999999987</v>
          </cell>
          <cell r="AJ604">
            <v>1833592.4000000001</v>
          </cell>
          <cell r="AK604">
            <v>1833592.4000000001</v>
          </cell>
          <cell r="AL604">
            <v>1833592.4000000001</v>
          </cell>
          <cell r="AM604">
            <v>1833592.4000000001</v>
          </cell>
        </row>
      </sheetData>
      <sheetData sheetId="30" refreshError="1">
        <row r="19">
          <cell r="N19">
            <v>4773</v>
          </cell>
          <cell r="O19">
            <v>3401.2000000000003</v>
          </cell>
          <cell r="P19">
            <v>3870.4</v>
          </cell>
          <cell r="Q19">
            <v>4525.2</v>
          </cell>
          <cell r="R19">
            <v>7071</v>
          </cell>
          <cell r="S19">
            <v>9502</v>
          </cell>
          <cell r="T19">
            <v>13558.016517705622</v>
          </cell>
          <cell r="U19">
            <v>20955.40728589207</v>
          </cell>
          <cell r="V19">
            <v>21164.961358750988</v>
          </cell>
          <cell r="W19">
            <v>21376.610972338502</v>
          </cell>
          <cell r="X19">
            <v>21590.377082061888</v>
          </cell>
          <cell r="Y19">
            <v>21806.280852882504</v>
          </cell>
          <cell r="Z19">
            <v>22024.343661411334</v>
          </cell>
          <cell r="AA19">
            <v>22244.587098025444</v>
          </cell>
          <cell r="AB19">
            <v>22467.032969005701</v>
          </cell>
          <cell r="AC19">
            <v>22691.703298695753</v>
          </cell>
          <cell r="AD19">
            <v>22918.620331682716</v>
          </cell>
          <cell r="AE19">
            <v>23147.806534999538</v>
          </cell>
          <cell r="AF19">
            <v>23379.284600349536</v>
          </cell>
          <cell r="AG19">
            <v>23613.077446353032</v>
          </cell>
          <cell r="AH19">
            <v>23849.208220816563</v>
          </cell>
          <cell r="AI19">
            <v>24087.700303024729</v>
          </cell>
          <cell r="AJ19">
            <v>24328.57730605498</v>
          </cell>
          <cell r="AK19">
            <v>24571.86307911553</v>
          </cell>
          <cell r="AL19">
            <v>24817.581709906684</v>
          </cell>
          <cell r="AM19">
            <v>25065.757527005753</v>
          </cell>
        </row>
        <row r="26">
          <cell r="Q26">
            <v>0.1</v>
          </cell>
          <cell r="R26">
            <v>0.1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O33">
            <v>850.30000000000007</v>
          </cell>
          <cell r="P33">
            <v>967.6</v>
          </cell>
          <cell r="Q33">
            <v>1131.3</v>
          </cell>
          <cell r="R33">
            <v>1768</v>
          </cell>
          <cell r="S33">
            <v>2376</v>
          </cell>
          <cell r="T33">
            <v>3389.9834822943776</v>
          </cell>
          <cell r="U33">
            <v>5239.592714107931</v>
          </cell>
          <cell r="V33">
            <v>5291.9886412490105</v>
          </cell>
          <cell r="W33">
            <v>5344.9085276615006</v>
          </cell>
          <cell r="X33">
            <v>5398.3576129381163</v>
          </cell>
          <cell r="Y33">
            <v>5452.341189067497</v>
          </cell>
          <cell r="Z33">
            <v>5506.8646009581726</v>
          </cell>
          <cell r="AA33">
            <v>5561.9332469677538</v>
          </cell>
          <cell r="AB33">
            <v>5617.5525794374325</v>
          </cell>
          <cell r="AC33">
            <v>5673.7281052318058</v>
          </cell>
          <cell r="AD33">
            <v>5730.4653862841251</v>
          </cell>
          <cell r="AE33">
            <v>5787.7700401469647</v>
          </cell>
          <cell r="AF33">
            <v>5845.6477405484356</v>
          </cell>
          <cell r="AG33">
            <v>5904.1042179539199</v>
          </cell>
          <cell r="AH33">
            <v>5963.1452601334595</v>
          </cell>
          <cell r="AI33">
            <v>6022.7767127347934</v>
          </cell>
          <cell r="AJ33">
            <v>6083.004479862142</v>
          </cell>
          <cell r="AK33">
            <v>6143.8345246607641</v>
          </cell>
          <cell r="AL33">
            <v>6205.2728699073714</v>
          </cell>
          <cell r="AM33">
            <v>6267.3255986064451</v>
          </cell>
        </row>
        <row r="40">
          <cell r="N40">
            <v>124</v>
          </cell>
          <cell r="O40">
            <v>89</v>
          </cell>
          <cell r="P40">
            <v>89</v>
          </cell>
          <cell r="Q40">
            <v>100</v>
          </cell>
          <cell r="R40">
            <v>185</v>
          </cell>
          <cell r="S40">
            <v>184</v>
          </cell>
          <cell r="T40">
            <v>188</v>
          </cell>
          <cell r="U40">
            <v>98</v>
          </cell>
          <cell r="V40">
            <v>107.80000000000003</v>
          </cell>
          <cell r="W40">
            <v>118.58000000000003</v>
          </cell>
          <cell r="X40">
            <v>130.43800000000005</v>
          </cell>
          <cell r="Y40">
            <v>143.48180000000005</v>
          </cell>
          <cell r="Z40">
            <v>157.82998000000006</v>
          </cell>
          <cell r="AA40">
            <v>173.61297800000011</v>
          </cell>
          <cell r="AB40">
            <v>190.97427580000013</v>
          </cell>
          <cell r="AC40">
            <v>210.07170338000009</v>
          </cell>
          <cell r="AD40">
            <v>231.07887371800015</v>
          </cell>
          <cell r="AE40">
            <v>254.18676108980017</v>
          </cell>
          <cell r="AF40">
            <v>279.60543719878024</v>
          </cell>
          <cell r="AG40">
            <v>307.56598091865828</v>
          </cell>
          <cell r="AH40">
            <v>338.32257901052412</v>
          </cell>
          <cell r="AI40">
            <v>372.15483691157658</v>
          </cell>
          <cell r="AJ40">
            <v>409.37032060273435</v>
          </cell>
          <cell r="AK40">
            <v>450.30735266300775</v>
          </cell>
          <cell r="AL40">
            <v>495.33808792930864</v>
          </cell>
          <cell r="AM40">
            <v>544.87189672223951</v>
          </cell>
        </row>
        <row r="47">
          <cell r="N47">
            <v>87296.9</v>
          </cell>
          <cell r="O47">
            <v>67032.95</v>
          </cell>
          <cell r="P47">
            <v>70141.399999999994</v>
          </cell>
          <cell r="Q47">
            <v>79979.450000000012</v>
          </cell>
          <cell r="R47">
            <v>139346.69999999998</v>
          </cell>
          <cell r="S47">
            <v>118153.93</v>
          </cell>
          <cell r="T47">
            <v>146224.4</v>
          </cell>
          <cell r="U47">
            <v>168233.5</v>
          </cell>
          <cell r="V47">
            <v>172561.83499999999</v>
          </cell>
          <cell r="W47">
            <v>177198.05335000003</v>
          </cell>
          <cell r="X47">
            <v>182171.69388350003</v>
          </cell>
          <cell r="Y47">
            <v>187515.23682233502</v>
          </cell>
          <cell r="Z47">
            <v>193264.39779055843</v>
          </cell>
          <cell r="AA47">
            <v>199458.45122846396</v>
          </cell>
          <cell r="AB47">
            <v>206140.58614674862</v>
          </cell>
          <cell r="AC47">
            <v>213358.29745481609</v>
          </cell>
          <cell r="AD47">
            <v>221163.81642062432</v>
          </cell>
          <cell r="AE47">
            <v>229614.5841752165</v>
          </cell>
          <cell r="AF47">
            <v>238773.77256639331</v>
          </cell>
          <cell r="AG47">
            <v>248710.85709642433</v>
          </cell>
          <cell r="AH47">
            <v>259502.24715219234</v>
          </cell>
          <cell r="AI47">
            <v>271231.9792569984</v>
          </cell>
          <cell r="AJ47">
            <v>283992.47964618105</v>
          </cell>
          <cell r="AK47">
            <v>297885.40309891663</v>
          </cell>
          <cell r="AL47">
            <v>313022.55565180705</v>
          </cell>
          <cell r="AM47">
            <v>329526.90958241653</v>
          </cell>
        </row>
        <row r="49">
          <cell r="N49">
            <v>177156.87360947262</v>
          </cell>
          <cell r="O49">
            <v>184420.52735336643</v>
          </cell>
          <cell r="P49">
            <v>191982</v>
          </cell>
          <cell r="Q49">
            <v>199853.50249746593</v>
          </cell>
          <cell r="R49">
            <v>212312.26053639845</v>
          </cell>
          <cell r="S49">
            <v>221654</v>
          </cell>
          <cell r="T49">
            <v>231406.77600000001</v>
          </cell>
          <cell r="U49">
            <v>241588.67414400002</v>
          </cell>
          <cell r="V49">
            <v>252218.57580633604</v>
          </cell>
          <cell r="W49">
            <v>263316.19314181485</v>
          </cell>
          <cell r="X49">
            <v>274902.10564005468</v>
          </cell>
          <cell r="Y49">
            <v>286997.79828821711</v>
          </cell>
          <cell r="Z49">
            <v>299625.70141289866</v>
          </cell>
          <cell r="AA49">
            <v>312809.2322750662</v>
          </cell>
          <cell r="AB49">
            <v>326572.83849516913</v>
          </cell>
          <cell r="AC49">
            <v>340942.04338895658</v>
          </cell>
          <cell r="AD49">
            <v>355943.49329807068</v>
          </cell>
          <cell r="AE49">
            <v>371605.0070031858</v>
          </cell>
          <cell r="AF49">
            <v>387955.62731132598</v>
          </cell>
          <cell r="AG49">
            <v>405025.67491302436</v>
          </cell>
          <cell r="AH49">
            <v>422846.80460919742</v>
          </cell>
          <cell r="AI49">
            <v>441452.06401200214</v>
          </cell>
          <cell r="AJ49">
            <v>460875.95482853026</v>
          </cell>
          <cell r="AK49">
            <v>481154.49684098561</v>
          </cell>
          <cell r="AL49">
            <v>502325.29470198898</v>
          </cell>
          <cell r="AM49">
            <v>524427.60766887653</v>
          </cell>
        </row>
        <row r="51">
          <cell r="N51">
            <v>0.4927660904224278</v>
          </cell>
          <cell r="O51">
            <v>0.36347878927576643</v>
          </cell>
          <cell r="P51">
            <v>0.36535404360825491</v>
          </cell>
          <cell r="Q51">
            <v>0.40019038445930727</v>
          </cell>
          <cell r="R51">
            <v>0.84275311919780815</v>
          </cell>
          <cell r="S51">
            <v>0.53305570844649763</v>
          </cell>
          <cell r="T51">
            <v>0.63189333747080934</v>
          </cell>
          <cell r="U51">
            <v>0.6963633564201096</v>
          </cell>
          <cell r="V51">
            <v>0.68417575687407017</v>
          </cell>
          <cell r="W51">
            <v>0.67294780178811886</v>
          </cell>
          <cell r="X51">
            <v>0.66267842314030156</v>
          </cell>
          <cell r="Y51">
            <v>0.65336820679726304</v>
          </cell>
          <cell r="Z51">
            <v>0.64501942550058744</v>
          </cell>
          <cell r="AA51">
            <v>0.63763607543741496</v>
          </cell>
          <cell r="AB51">
            <v>0.63122391652849597</v>
          </cell>
          <cell r="AC51">
            <v>0.62579051657589424</v>
          </cell>
          <cell r="AD51">
            <v>0.62134529942206163</v>
          </cell>
          <cell r="AE51">
            <v>0.61789959728192789</v>
          </cell>
          <cell r="AF51">
            <v>0.61546670742007958</v>
          </cell>
          <cell r="AG51">
            <v>0.61406195335600089</v>
          </cell>
          <cell r="AH51">
            <v>0.61370275079181213</v>
          </cell>
          <cell r="AI51">
            <v>0.6144086784689361</v>
          </cell>
          <cell r="AJ51">
            <v>0.61620155417272959</v>
          </cell>
          <cell r="AK51">
            <v>0.61910551611733833</v>
          </cell>
          <cell r="AL51">
            <v>0.6231471099569289</v>
          </cell>
          <cell r="AM51">
            <v>0.62835538168402405</v>
          </cell>
        </row>
        <row r="57">
          <cell r="N57">
            <v>454</v>
          </cell>
          <cell r="O57">
            <v>427</v>
          </cell>
          <cell r="P57">
            <v>349</v>
          </cell>
          <cell r="Q57">
            <v>458</v>
          </cell>
          <cell r="R57">
            <v>474</v>
          </cell>
          <cell r="S57">
            <v>487</v>
          </cell>
          <cell r="T57">
            <v>699</v>
          </cell>
          <cell r="U57">
            <v>705.99</v>
          </cell>
          <cell r="V57">
            <v>713.04989999999998</v>
          </cell>
          <cell r="W57">
            <v>720.18039899999997</v>
          </cell>
          <cell r="X57">
            <v>727.38220299</v>
          </cell>
          <cell r="Y57">
            <v>734.65602501989997</v>
          </cell>
          <cell r="Z57">
            <v>742.00258527009896</v>
          </cell>
          <cell r="AA57">
            <v>749.42261112279994</v>
          </cell>
          <cell r="AB57">
            <v>756.91683723402798</v>
          </cell>
          <cell r="AC57">
            <v>764.48600560636828</v>
          </cell>
          <cell r="AD57">
            <v>772.13086566243192</v>
          </cell>
          <cell r="AE57">
            <v>779.85217431905619</v>
          </cell>
          <cell r="AF57">
            <v>787.65069606224677</v>
          </cell>
          <cell r="AG57">
            <v>795.52720302286923</v>
          </cell>
          <cell r="AH57">
            <v>803.48247505309791</v>
          </cell>
          <cell r="AI57">
            <v>811.51729980362893</v>
          </cell>
          <cell r="AJ57">
            <v>819.63247280166524</v>
          </cell>
          <cell r="AK57">
            <v>827.82879752968188</v>
          </cell>
          <cell r="AL57">
            <v>836.10708550497873</v>
          </cell>
          <cell r="AM57">
            <v>844.4681563600285</v>
          </cell>
        </row>
        <row r="68">
          <cell r="N68">
            <v>2201404.5</v>
          </cell>
          <cell r="O68">
            <v>1864243.2000000002</v>
          </cell>
          <cell r="P68">
            <v>2062249.04</v>
          </cell>
          <cell r="Q68">
            <v>2354039.7199999997</v>
          </cell>
          <cell r="R68">
            <v>3656544.5277321385</v>
          </cell>
          <cell r="S68">
            <v>3507244.0104999999</v>
          </cell>
          <cell r="T68">
            <v>4937270.8695652178</v>
          </cell>
          <cell r="U68">
            <v>6753658.0695331004</v>
          </cell>
          <cell r="V68">
            <v>6831668.1126197344</v>
          </cell>
          <cell r="W68">
            <v>6911505.602376367</v>
          </cell>
          <cell r="X68">
            <v>6993293.5478936099</v>
          </cell>
          <cell r="Y68">
            <v>7077166.6618153714</v>
          </cell>
          <cell r="Z68">
            <v>7163272.5247206343</v>
          </cell>
          <cell r="AA68">
            <v>7251772.8658836596</v>
          </cell>
          <cell r="AB68">
            <v>7342844.9720498994</v>
          </cell>
          <cell r="AC68">
            <v>7436683.2370285382</v>
          </cell>
          <cell r="AD68">
            <v>7533500.8661827818</v>
          </cell>
          <cell r="AE68">
            <v>7633531.7513069585</v>
          </cell>
          <cell r="AF68">
            <v>7737032.5329286158</v>
          </cell>
          <cell r="AG68">
            <v>7844284.8687773487</v>
          </cell>
          <cell r="AH68">
            <v>7955597.9290365102</v>
          </cell>
          <cell r="AI68">
            <v>8071311.1410554042</v>
          </cell>
          <cell r="AJ68">
            <v>8191797.208467342</v>
          </cell>
          <cell r="AK68">
            <v>8317465.4321535332</v>
          </cell>
          <cell r="AL68">
            <v>8448765.3632367421</v>
          </cell>
          <cell r="AM68">
            <v>8586190.8213069476</v>
          </cell>
        </row>
        <row r="70">
          <cell r="N70">
            <v>5351</v>
          </cell>
          <cell r="O70">
            <v>4767.5</v>
          </cell>
          <cell r="P70">
            <v>5276</v>
          </cell>
          <cell r="Q70">
            <v>6138.5</v>
          </cell>
          <cell r="R70">
            <v>9412</v>
          </cell>
          <cell r="S70">
            <v>12549.1</v>
          </cell>
          <cell r="T70">
            <v>17835</v>
          </cell>
          <cell r="U70">
            <v>26998.99</v>
          </cell>
          <cell r="V70">
            <v>27277.799899999998</v>
          </cell>
          <cell r="W70">
            <v>27560.279899000005</v>
          </cell>
          <cell r="X70">
            <v>27846.554897990005</v>
          </cell>
          <cell r="Y70">
            <v>28136.759866969904</v>
          </cell>
          <cell r="Z70">
            <v>28431.040827639608</v>
          </cell>
          <cell r="AA70">
            <v>28729.555934115997</v>
          </cell>
          <cell r="AB70">
            <v>29032.476661477162</v>
          </cell>
          <cell r="AC70">
            <v>29339.989112913929</v>
          </cell>
          <cell r="AD70">
            <v>29652.295457347274</v>
          </cell>
          <cell r="AE70">
            <v>29969.615510555359</v>
          </cell>
          <cell r="AF70">
            <v>30292.188474159</v>
          </cell>
          <cell r="AG70">
            <v>30620.274848248479</v>
          </cell>
          <cell r="AH70">
            <v>30954.158535013645</v>
          </cell>
          <cell r="AI70">
            <v>31294.149152474725</v>
          </cell>
          <cell r="AJ70">
            <v>31640.584579321523</v>
          </cell>
          <cell r="AK70">
            <v>31993.833753968982</v>
          </cell>
          <cell r="AL70">
            <v>32354.299753248346</v>
          </cell>
          <cell r="AM70">
            <v>32722.423178694466</v>
          </cell>
        </row>
        <row r="77">
          <cell r="N77">
            <v>4121606.828341817</v>
          </cell>
          <cell r="O77">
            <v>4219715</v>
          </cell>
          <cell r="P77">
            <v>4817413</v>
          </cell>
          <cell r="Q77">
            <v>5086800</v>
          </cell>
          <cell r="R77">
            <v>5223635.039617341</v>
          </cell>
          <cell r="S77">
            <v>6769662</v>
          </cell>
          <cell r="T77">
            <v>7008000</v>
          </cell>
          <cell r="U77">
            <v>7008000</v>
          </cell>
          <cell r="V77">
            <v>10016839.947375394</v>
          </cell>
          <cell r="W77">
            <v>10071194.90203996</v>
          </cell>
          <cell r="X77">
            <v>10127704.182039209</v>
          </cell>
          <cell r="Y77">
            <v>10186500.868986106</v>
          </cell>
          <cell r="Z77">
            <v>10247730.925477533</v>
          </cell>
          <cell r="AA77">
            <v>10311554.475750098</v>
          </cell>
          <cell r="AB77">
            <v>10378147.214352487</v>
          </cell>
          <cell r="AC77">
            <v>10447701.955635272</v>
          </cell>
          <cell r="AD77">
            <v>10520430.338139292</v>
          </cell>
          <cell r="AE77">
            <v>10596564.699371658</v>
          </cell>
          <cell r="AF77">
            <v>10676360.138007566</v>
          </cell>
          <cell r="AG77">
            <v>10760096.782259639</v>
          </cell>
          <cell r="AH77">
            <v>10848082.285030954</v>
          </cell>
          <cell r="AI77">
            <v>10940654.568529332</v>
          </cell>
          <cell r="AJ77">
            <v>11038184.843288282</v>
          </cell>
          <cell r="AK77">
            <v>11141080.929034557</v>
          </cell>
          <cell r="AL77">
            <v>11249790.907586239</v>
          </cell>
          <cell r="AM77">
            <v>11364807.140983598</v>
          </cell>
        </row>
        <row r="78">
          <cell r="S78">
            <v>3262859.0157342916</v>
          </cell>
          <cell r="T78">
            <v>3236754.953662267</v>
          </cell>
          <cell r="U78">
            <v>3210859.7336068219</v>
          </cell>
          <cell r="V78">
            <v>3185171.6847556597</v>
          </cell>
          <cell r="W78">
            <v>3159689.1496635927</v>
          </cell>
          <cell r="X78">
            <v>3134410.484145598</v>
          </cell>
          <cell r="Y78">
            <v>3109334.0571707329</v>
          </cell>
          <cell r="Z78">
            <v>3084458.250756897</v>
          </cell>
          <cell r="AA78">
            <v>3059781.4598664371</v>
          </cell>
          <cell r="AB78">
            <v>3035302.0923025864</v>
          </cell>
          <cell r="AC78">
            <v>3011018.5686067329</v>
          </cell>
          <cell r="AD78">
            <v>2986929.3219565093</v>
          </cell>
          <cell r="AE78">
            <v>2963032.7980646989</v>
          </cell>
          <cell r="AF78">
            <v>2939327.4550789497</v>
          </cell>
          <cell r="AG78">
            <v>2915811.7634822903</v>
          </cell>
          <cell r="AH78">
            <v>2892484.2059944435</v>
          </cell>
          <cell r="AI78">
            <v>2869343.277473927</v>
          </cell>
          <cell r="AJ78">
            <v>2846387.4848209401</v>
          </cell>
          <cell r="AK78">
            <v>2823615.3468810241</v>
          </cell>
          <cell r="AL78">
            <v>2801025.3943494968</v>
          </cell>
          <cell r="AM78">
            <v>2778616.1696766503</v>
          </cell>
        </row>
        <row r="79">
          <cell r="S79">
            <v>0.71233504452794327</v>
          </cell>
          <cell r="T79">
            <v>0.49721456635018368</v>
          </cell>
          <cell r="U79">
            <v>0.32582240974512167</v>
          </cell>
          <cell r="V79">
            <v>0.31991208229567897</v>
          </cell>
          <cell r="W79">
            <v>0.31409995230607801</v>
          </cell>
          <cell r="X79">
            <v>0.30838378447239778</v>
          </cell>
          <cell r="Y79">
            <v>0.30276135150528172</v>
          </cell>
          <cell r="Z79">
            <v>0.29723043209179884</v>
          </cell>
          <cell r="AA79">
            <v>0.29178880881305225</v>
          </cell>
          <cell r="AB79">
            <v>0.28643426602074973</v>
          </cell>
          <cell r="AC79">
            <v>0.28116458767727931</v>
          </cell>
          <cell r="AD79">
            <v>0.27597755516538319</v>
          </cell>
          <cell r="AE79">
            <v>0.27087094507536963</v>
          </cell>
          <cell r="AF79">
            <v>0.26584252697994359</v>
          </cell>
          <cell r="AG79">
            <v>0.26089006120924774</v>
          </cell>
          <cell r="AH79">
            <v>0.25601129664159944</v>
          </cell>
          <cell r="AI79">
            <v>0.25120396852876298</v>
          </cell>
          <cell r="AJ79">
            <v>0.24646579637843644</v>
          </cell>
          <cell r="AK79">
            <v>0.24179448192102351</v>
          </cell>
          <cell r="AL79">
            <v>0.23718770719275181</v>
          </cell>
          <cell r="AM79">
            <v>0.23264313277283777</v>
          </cell>
        </row>
        <row r="80">
          <cell r="S80">
            <v>159.63106730598295</v>
          </cell>
          <cell r="T80">
            <v>158.35396055099153</v>
          </cell>
          <cell r="U80">
            <v>61.098751076445311</v>
          </cell>
          <cell r="V80">
            <v>26.530921890726145</v>
          </cell>
          <cell r="W80">
            <v>25.90603399545143</v>
          </cell>
          <cell r="X80">
            <v>25.298178565408843</v>
          </cell>
          <cell r="Y80">
            <v>24.706798012297948</v>
          </cell>
          <cell r="Z80">
            <v>24.131357011838144</v>
          </cell>
          <cell r="AA80">
            <v>23.571341429417814</v>
          </cell>
          <cell r="AB80">
            <v>23.026257307014827</v>
          </cell>
          <cell r="AC80">
            <v>22.495629907354054</v>
          </cell>
          <cell r="AD80">
            <v>21.979002811568506</v>
          </cell>
          <cell r="AE80">
            <v>21.475937066906063</v>
          </cell>
          <cell r="AF80">
            <v>20.986010381277264</v>
          </cell>
          <cell r="AG80">
            <v>20.508816361671371</v>
          </cell>
          <cell r="AH80">
            <v>20.043963793682313</v>
          </cell>
          <cell r="AI80">
            <v>19.591075959581701</v>
          </cell>
          <cell r="AJ80">
            <v>19.149789992557778</v>
          </cell>
          <cell r="AK80">
            <v>18.719756264905328</v>
          </cell>
          <cell r="AL80">
            <v>18.300637808105353</v>
          </cell>
          <cell r="AM80">
            <v>17.892109762875108</v>
          </cell>
        </row>
        <row r="83">
          <cell r="N83">
            <v>2201404.5</v>
          </cell>
          <cell r="O83">
            <v>3747951</v>
          </cell>
          <cell r="P83">
            <v>4497995</v>
          </cell>
          <cell r="Q83">
            <v>5086800</v>
          </cell>
          <cell r="R83">
            <v>4766316.5178574929</v>
          </cell>
          <cell r="S83">
            <v>3507244.0104999999</v>
          </cell>
          <cell r="T83">
            <v>3771245.046337733</v>
          </cell>
          <cell r="U83">
            <v>3797140.2663931781</v>
          </cell>
          <cell r="V83">
            <v>6831668.2626197347</v>
          </cell>
          <cell r="W83">
            <v>6911505.7523763673</v>
          </cell>
          <cell r="X83">
            <v>6993293.6978936102</v>
          </cell>
          <cell r="Y83">
            <v>7077166.8118153727</v>
          </cell>
          <cell r="Z83">
            <v>7163272.6747206356</v>
          </cell>
          <cell r="AA83">
            <v>7251773.0158836609</v>
          </cell>
          <cell r="AB83">
            <v>7342845.1220498998</v>
          </cell>
          <cell r="AC83">
            <v>7436683.3870285396</v>
          </cell>
          <cell r="AD83">
            <v>7533501.0161827821</v>
          </cell>
          <cell r="AE83">
            <v>7633531.9013069589</v>
          </cell>
          <cell r="AF83">
            <v>7737032.6829286162</v>
          </cell>
          <cell r="AG83">
            <v>7844285.018777349</v>
          </cell>
          <cell r="AH83">
            <v>7955598.0790365096</v>
          </cell>
          <cell r="AI83">
            <v>8071311.2910554055</v>
          </cell>
          <cell r="AJ83">
            <v>8191797.3584673423</v>
          </cell>
          <cell r="AK83">
            <v>8317465.5821535327</v>
          </cell>
          <cell r="AL83">
            <v>8448765.5132367425</v>
          </cell>
          <cell r="AM83">
            <v>8586190.971306948</v>
          </cell>
        </row>
        <row r="86">
          <cell r="N86">
            <v>0</v>
          </cell>
          <cell r="O86">
            <v>0</v>
          </cell>
          <cell r="P86">
            <v>0</v>
          </cell>
          <cell r="Q86">
            <v>0</v>
          </cell>
          <cell r="R86">
            <v>0</v>
          </cell>
          <cell r="S86">
            <v>0</v>
          </cell>
          <cell r="T86">
            <v>0.23616808840997749</v>
          </cell>
          <cell r="U86">
            <v>0.43776539657482461</v>
          </cell>
          <cell r="V86">
            <v>-2.1956570117609431E-8</v>
          </cell>
          <cell r="W86">
            <v>-2.1702941221946048E-8</v>
          </cell>
          <cell r="X86">
            <v>-2.1449121145877825E-8</v>
          </cell>
          <cell r="Y86">
            <v>-2.1194922927847415E-8</v>
          </cell>
          <cell r="Z86">
            <v>-2.0940150058379459E-8</v>
          </cell>
          <cell r="AA86">
            <v>-2.0684597368259006E-8</v>
          </cell>
          <cell r="AB86">
            <v>-2.0428049474219279E-8</v>
          </cell>
          <cell r="AC86">
            <v>-2.0170282333253908E-8</v>
          </cell>
          <cell r="AD86">
            <v>-1.9911061688304699E-8</v>
          </cell>
          <cell r="AE86">
            <v>-1.9650144400529257E-8</v>
          </cell>
          <cell r="AF86">
            <v>-1.9387278005211783E-8</v>
          </cell>
          <cell r="AG86">
            <v>-1.9122202044030701E-8</v>
          </cell>
          <cell r="AH86">
            <v>-1.8854648065058655E-8</v>
          </cell>
          <cell r="AI86">
            <v>-1.8584341399119353E-8</v>
          </cell>
          <cell r="AJ86">
            <v>-1.8311000271609146E-8</v>
          </cell>
          <cell r="AK86">
            <v>-1.8034340021344519E-8</v>
          </cell>
          <cell r="AL86">
            <v>-1.77540733226067E-8</v>
          </cell>
          <cell r="AM86">
            <v>-1.7469912183543101E-8</v>
          </cell>
        </row>
        <row r="131">
          <cell r="N131">
            <v>669128.07999999961</v>
          </cell>
          <cell r="O131">
            <v>712348.89955982403</v>
          </cell>
          <cell r="P131">
            <v>833418.50533807836</v>
          </cell>
          <cell r="Q131">
            <v>736175.70244121121</v>
          </cell>
          <cell r="R131">
            <v>1356345.3388244105</v>
          </cell>
          <cell r="S131">
            <v>1755607.7770897835</v>
          </cell>
          <cell r="T131">
            <v>3535048.5599999996</v>
          </cell>
          <cell r="U131">
            <v>2438917.5673218844</v>
          </cell>
          <cell r="V131">
            <v>5041160.3206447307</v>
          </cell>
          <cell r="W131">
            <v>5096078.3341198545</v>
          </cell>
          <cell r="X131">
            <v>5358076.0156242</v>
          </cell>
          <cell r="Y131">
            <v>5634020.748417452</v>
          </cell>
          <cell r="Z131">
            <v>5924722.3649019366</v>
          </cell>
          <cell r="AA131">
            <v>6231046.906779781</v>
          </cell>
          <cell r="AB131">
            <v>6553921.6747011738</v>
          </cell>
          <cell r="AC131">
            <v>6761757.3737038709</v>
          </cell>
          <cell r="AD131">
            <v>6977078.3972206395</v>
          </cell>
          <cell r="AE131">
            <v>7200258.2617963348</v>
          </cell>
          <cell r="AF131">
            <v>7431699.7542644022</v>
          </cell>
          <cell r="AG131">
            <v>7671838.0105004814</v>
          </cell>
          <cell r="AH131">
            <v>7921143.9549187962</v>
          </cell>
          <cell r="AI131">
            <v>8180128.1442731479</v>
          </cell>
          <cell r="AJ131">
            <v>8449345.0646250881</v>
          </cell>
          <cell r="AK131">
            <v>8729397.9362892732</v>
          </cell>
          <cell r="AL131">
            <v>9020944.0882383622</v>
          </cell>
          <cell r="AM131">
            <v>9324700.9709358644</v>
          </cell>
        </row>
        <row r="135">
          <cell r="N135">
            <v>88885.96</v>
          </cell>
          <cell r="O135">
            <v>150605.52220888357</v>
          </cell>
          <cell r="P135">
            <v>126157.09766706209</v>
          </cell>
          <cell r="Q135">
            <v>146780.77028606154</v>
          </cell>
          <cell r="R135">
            <v>0</v>
          </cell>
          <cell r="S135">
            <v>193225</v>
          </cell>
          <cell r="T135">
            <v>83633</v>
          </cell>
          <cell r="U135">
            <v>105130.96746677508</v>
          </cell>
          <cell r="V135">
            <v>127273.33510084393</v>
          </cell>
          <cell r="W135">
            <v>128589.50058402307</v>
          </cell>
          <cell r="X135">
            <v>129923.1709352511</v>
          </cell>
          <cell r="Y135">
            <v>131274.95552453015</v>
          </cell>
          <cell r="Z135">
            <v>132645.51324769465</v>
          </cell>
          <cell r="AA135">
            <v>134035.5573648827</v>
          </cell>
          <cell r="AB135">
            <v>135445.86082171375</v>
          </cell>
          <cell r="AC135">
            <v>136877.26210143132</v>
          </cell>
          <cell r="AD135">
            <v>138330.67166109613</v>
          </cell>
          <cell r="AE135">
            <v>139807.07901022263</v>
          </cell>
          <cell r="AF135">
            <v>141307.56049609193</v>
          </cell>
          <cell r="AG135">
            <v>142833.28786639668</v>
          </cell>
          <cell r="AH135">
            <v>144385.53768693886</v>
          </cell>
          <cell r="AI135">
            <v>145965.70169987425</v>
          </cell>
          <cell r="AJ135">
            <v>147575.29821654561</v>
          </cell>
          <cell r="AK135">
            <v>149215.98464835095</v>
          </cell>
          <cell r="AL135">
            <v>150889.57128943829</v>
          </cell>
          <cell r="AM135">
            <v>152598.0364763969</v>
          </cell>
        </row>
        <row r="139">
          <cell r="N139">
            <v>758014.03999999957</v>
          </cell>
          <cell r="O139">
            <v>862954.42176870757</v>
          </cell>
          <cell r="P139">
            <v>959575.60300514044</v>
          </cell>
          <cell r="Q139">
            <v>882956.47272727278</v>
          </cell>
          <cell r="R139">
            <v>1356345.3388244105</v>
          </cell>
          <cell r="S139">
            <v>1948832.7770897835</v>
          </cell>
          <cell r="T139">
            <v>3618681.5599999996</v>
          </cell>
          <cell r="U139">
            <v>2736157.7869506087</v>
          </cell>
          <cell r="V139">
            <v>5418431.2174102757</v>
          </cell>
          <cell r="W139">
            <v>5336887.1966032702</v>
          </cell>
          <cell r="X139">
            <v>5498855.2352522612</v>
          </cell>
          <cell r="Y139">
            <v>5776110.2992208852</v>
          </cell>
          <cell r="Z139">
            <v>6068155.3300477676</v>
          </cell>
          <cell r="AA139">
            <v>6375854.5111506023</v>
          </cell>
          <cell r="AB139">
            <v>6700133.995491338</v>
          </cell>
          <cell r="AC139">
            <v>6909508.5929699801</v>
          </cell>
          <cell r="AD139">
            <v>7126391.5982146021</v>
          </cell>
          <cell r="AE139">
            <v>7351157.5280292956</v>
          </cell>
          <cell r="AF139">
            <v>7584210.2564520026</v>
          </cell>
          <cell r="AG139">
            <v>7825986.102071844</v>
          </cell>
          <cell r="AH139">
            <v>8076957.2769442927</v>
          </cell>
          <cell r="AI139">
            <v>8337635.7407515086</v>
          </cell>
          <cell r="AJ139">
            <v>8608577.509164447</v>
          </cell>
          <cell r="AK139">
            <v>8890387.4713202082</v>
          </cell>
          <cell r="AL139">
            <v>9183724.7780107539</v>
          </cell>
          <cell r="AM139">
            <v>9489308.8696765844</v>
          </cell>
        </row>
        <row r="140">
          <cell r="N140">
            <v>695729.65988944506</v>
          </cell>
          <cell r="O140">
            <v>823454.07648295362</v>
          </cell>
          <cell r="P140">
            <v>413908.89679715305</v>
          </cell>
          <cell r="Q140">
            <v>937800.94100010942</v>
          </cell>
          <cell r="R140">
            <v>1486516.3939020431</v>
          </cell>
          <cell r="S140">
            <v>1502001.2773993809</v>
          </cell>
          <cell r="T140">
            <v>2292997.6741753486</v>
          </cell>
          <cell r="U140">
            <v>2261650.464479804</v>
          </cell>
          <cell r="V140">
            <v>4651699.4652840942</v>
          </cell>
          <cell r="W140">
            <v>4762494.5519979857</v>
          </cell>
          <cell r="X140">
            <v>5108184.3087179903</v>
          </cell>
          <cell r="Y140">
            <v>5363520.735635954</v>
          </cell>
          <cell r="Z140">
            <v>5632107.007020697</v>
          </cell>
          <cell r="AA140">
            <v>5914656.9165435312</v>
          </cell>
          <cell r="AB140">
            <v>6211926.7829781808</v>
          </cell>
          <cell r="AC140">
            <v>6403228.4886865662</v>
          </cell>
          <cell r="AD140">
            <v>6601066.9909870941</v>
          </cell>
          <cell r="AE140">
            <v>6805735.4286095416</v>
          </cell>
          <cell r="AF140">
            <v>7017547.5029617967</v>
          </cell>
          <cell r="AG140">
            <v>7236839.5283001494</v>
          </cell>
          <cell r="AH140">
            <v>7463972.7182403589</v>
          </cell>
          <cell r="AI140">
            <v>7699335.7370380769</v>
          </cell>
          <cell r="AJ140">
            <v>7943347.5475246627</v>
          </cell>
          <cell r="AK140">
            <v>8196460.5914634177</v>
          </cell>
          <cell r="AL140">
            <v>8459164.342443198</v>
          </cell>
          <cell r="AM140">
            <v>8731989.2763087507</v>
          </cell>
        </row>
        <row r="159">
          <cell r="S159">
            <v>926634</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N168">
            <v>0</v>
          </cell>
          <cell r="O168">
            <v>65.3</v>
          </cell>
          <cell r="P168">
            <v>65.3</v>
          </cell>
          <cell r="Q168">
            <v>65.3</v>
          </cell>
          <cell r="R168">
            <v>65.3</v>
          </cell>
          <cell r="S168">
            <v>56</v>
          </cell>
          <cell r="T168">
            <v>56</v>
          </cell>
          <cell r="U168">
            <v>143.97800000000001</v>
          </cell>
          <cell r="V168">
            <v>328.91800000000001</v>
          </cell>
          <cell r="W168">
            <v>334.15699999999993</v>
          </cell>
          <cell r="X168">
            <v>339.44839000000002</v>
          </cell>
          <cell r="Y168">
            <v>344.79269390000013</v>
          </cell>
          <cell r="Z168">
            <v>350.19044083900008</v>
          </cell>
          <cell r="AA168">
            <v>355.64216524739015</v>
          </cell>
          <cell r="AB168">
            <v>361.14840689986397</v>
          </cell>
          <cell r="AC168">
            <v>366.70971096886268</v>
          </cell>
          <cell r="AD168">
            <v>372.32662807855121</v>
          </cell>
          <cell r="AE168">
            <v>377.99971435933685</v>
          </cell>
          <cell r="AF168">
            <v>383.72953150293</v>
          </cell>
          <cell r="AG168">
            <v>389.51664681795944</v>
          </cell>
          <cell r="AH168">
            <v>395.36163328613907</v>
          </cell>
          <cell r="AI168">
            <v>401.26506961900043</v>
          </cell>
          <cell r="AJ168">
            <v>407.22754031519042</v>
          </cell>
          <cell r="AK168">
            <v>413.2496357183424</v>
          </cell>
          <cell r="AL168">
            <v>419.33195207552586</v>
          </cell>
          <cell r="AM168">
            <v>425.47509159628106</v>
          </cell>
        </row>
        <row r="195">
          <cell r="S195">
            <v>0</v>
          </cell>
          <cell r="T195">
            <v>3892691.4222889189</v>
          </cell>
          <cell r="U195">
            <v>0</v>
          </cell>
          <cell r="V195">
            <v>224465.59336958552</v>
          </cell>
          <cell r="W195">
            <v>231393.55184536276</v>
          </cell>
          <cell r="X195">
            <v>238859.12016010087</v>
          </cell>
          <cell r="Y195">
            <v>246914.50743761437</v>
          </cell>
          <cell r="Z195">
            <v>255617.12819549351</v>
          </cell>
          <cell r="AA195">
            <v>265030.12272929627</v>
          </cell>
          <cell r="AB195">
            <v>275222.92953364464</v>
          </cell>
          <cell r="AC195">
            <v>286271.91496370814</v>
          </cell>
          <cell r="AD195">
            <v>298261.06586158264</v>
          </cell>
          <cell r="AE195">
            <v>311282.75144322461</v>
          </cell>
          <cell r="AF195">
            <v>325438.56137300597</v>
          </cell>
          <cell r="AG195">
            <v>340840.22764361597</v>
          </cell>
          <cell r="AH195">
            <v>357610.63864261587</v>
          </cell>
          <cell r="AI195">
            <v>375884.95462386584</v>
          </cell>
          <cell r="AJ195">
            <v>395811.83472441538</v>
          </cell>
          <cell r="AK195">
            <v>417554.78668139077</v>
          </cell>
          <cell r="AL195">
            <v>441293.65151891543</v>
          </cell>
          <cell r="AM195">
            <v>467226.23670189275</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461242</v>
          </cell>
          <cell r="T210">
            <v>3892691.4222889189</v>
          </cell>
          <cell r="U210">
            <v>0</v>
          </cell>
          <cell r="V210">
            <v>224465.59336958552</v>
          </cell>
          <cell r="W210">
            <v>231393.55184536276</v>
          </cell>
          <cell r="X210">
            <v>238859.12016010087</v>
          </cell>
          <cell r="Y210">
            <v>246914.50743761437</v>
          </cell>
          <cell r="Z210">
            <v>255617.12819549351</v>
          </cell>
          <cell r="AA210">
            <v>265030.12272929627</v>
          </cell>
          <cell r="AB210">
            <v>275222.92953364464</v>
          </cell>
          <cell r="AC210">
            <v>286271.91496370814</v>
          </cell>
          <cell r="AD210">
            <v>298261.06586158264</v>
          </cell>
          <cell r="AE210">
            <v>311282.75144322461</v>
          </cell>
          <cell r="AF210">
            <v>325438.56137300597</v>
          </cell>
          <cell r="AG210">
            <v>340840.22764361597</v>
          </cell>
          <cell r="AH210">
            <v>357610.63864261587</v>
          </cell>
          <cell r="AI210">
            <v>375884.95462386584</v>
          </cell>
          <cell r="AJ210">
            <v>395811.83472441538</v>
          </cell>
          <cell r="AK210">
            <v>417554.78668139077</v>
          </cell>
          <cell r="AL210">
            <v>441293.65151891543</v>
          </cell>
          <cell r="AM210">
            <v>467226.23670189275</v>
          </cell>
        </row>
        <row r="212">
          <cell r="S212">
            <v>398171</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67221</v>
          </cell>
          <cell r="T214">
            <v>0</v>
          </cell>
          <cell r="U214">
            <v>0</v>
          </cell>
          <cell r="V214">
            <v>0</v>
          </cell>
          <cell r="W214">
            <v>0</v>
          </cell>
          <cell r="X214">
            <v>0</v>
          </cell>
          <cell r="Y214">
            <v>0</v>
          </cell>
          <cell r="Z214">
            <v>419366</v>
          </cell>
          <cell r="AA214">
            <v>0</v>
          </cell>
          <cell r="AB214">
            <v>0</v>
          </cell>
          <cell r="AC214">
            <v>0</v>
          </cell>
          <cell r="AD214">
            <v>0</v>
          </cell>
          <cell r="AE214">
            <v>419366</v>
          </cell>
          <cell r="AF214">
            <v>0</v>
          </cell>
          <cell r="AG214">
            <v>0</v>
          </cell>
          <cell r="AH214">
            <v>0</v>
          </cell>
          <cell r="AI214">
            <v>0</v>
          </cell>
          <cell r="AJ214">
            <v>419366</v>
          </cell>
          <cell r="AK214">
            <v>0</v>
          </cell>
          <cell r="AL214">
            <v>0</v>
          </cell>
          <cell r="AM214">
            <v>0</v>
          </cell>
        </row>
        <row r="216">
          <cell r="S216">
            <v>926634</v>
          </cell>
          <cell r="T216">
            <v>3892691.4222889189</v>
          </cell>
          <cell r="U216">
            <v>0</v>
          </cell>
          <cell r="V216">
            <v>224465.59336958552</v>
          </cell>
          <cell r="W216">
            <v>231393.55184536276</v>
          </cell>
          <cell r="X216">
            <v>238859.12016010087</v>
          </cell>
          <cell r="Y216">
            <v>246914.50743761437</v>
          </cell>
          <cell r="Z216">
            <v>674983.12819549348</v>
          </cell>
          <cell r="AA216">
            <v>265030.12272929627</v>
          </cell>
          <cell r="AB216">
            <v>275222.92953364464</v>
          </cell>
          <cell r="AC216">
            <v>286271.91496370814</v>
          </cell>
          <cell r="AD216">
            <v>298261.06586158264</v>
          </cell>
          <cell r="AE216">
            <v>730648.75144322461</v>
          </cell>
          <cell r="AF216">
            <v>325438.56137300597</v>
          </cell>
          <cell r="AG216">
            <v>340840.22764361597</v>
          </cell>
          <cell r="AH216">
            <v>357610.63864261587</v>
          </cell>
          <cell r="AI216">
            <v>375884.95462386584</v>
          </cell>
          <cell r="AJ216">
            <v>815177.83472441533</v>
          </cell>
          <cell r="AK216">
            <v>417554.78668139077</v>
          </cell>
          <cell r="AL216">
            <v>441293.65151891543</v>
          </cell>
          <cell r="AM216">
            <v>467226.23670189275</v>
          </cell>
        </row>
        <row r="223">
          <cell r="N223">
            <v>151.5</v>
          </cell>
          <cell r="O223">
            <v>138</v>
          </cell>
          <cell r="P223">
            <v>146</v>
          </cell>
          <cell r="Q223">
            <v>137</v>
          </cell>
          <cell r="R223">
            <v>162</v>
          </cell>
          <cell r="S223">
            <v>193</v>
          </cell>
          <cell r="T223">
            <v>193</v>
          </cell>
          <cell r="U223">
            <v>310.48838499999999</v>
          </cell>
          <cell r="V223">
            <v>265.95854902499997</v>
          </cell>
          <cell r="W223">
            <v>220.48223919200004</v>
          </cell>
          <cell r="X223">
            <v>211.63381722472403</v>
          </cell>
          <cell r="Y223">
            <v>202.58467104218329</v>
          </cell>
          <cell r="Z223">
            <v>193.33107762794933</v>
          </cell>
          <cell r="AA223">
            <v>183.86915797834237</v>
          </cell>
          <cell r="AB223">
            <v>174.19485996886297</v>
          </cell>
          <cell r="AC223">
            <v>176.03993467748359</v>
          </cell>
          <cell r="AD223">
            <v>177.91377274408367</v>
          </cell>
          <cell r="AE223">
            <v>179.81769306333214</v>
          </cell>
          <cell r="AF223">
            <v>181.753130844954</v>
          </cell>
          <cell r="AG223">
            <v>183.72164908949088</v>
          </cell>
          <cell r="AH223">
            <v>185.72495121008185</v>
          </cell>
          <cell r="AI223">
            <v>187.76489491484836</v>
          </cell>
          <cell r="AJ223">
            <v>189.84350747592913</v>
          </cell>
          <cell r="AK223">
            <v>191.96300252381388</v>
          </cell>
          <cell r="AL223">
            <v>194.12579851949008</v>
          </cell>
          <cell r="AM223">
            <v>196.33453907216679</v>
          </cell>
        </row>
        <row r="225">
          <cell r="N225">
            <v>315727.32</v>
          </cell>
          <cell r="O225">
            <v>345250.74029611849</v>
          </cell>
          <cell r="P225">
            <v>393745.94701463031</v>
          </cell>
          <cell r="Q225">
            <v>523568.6869090909</v>
          </cell>
          <cell r="R225">
            <v>724201.34780980903</v>
          </cell>
          <cell r="S225">
            <v>671014</v>
          </cell>
          <cell r="T225">
            <v>1067030</v>
          </cell>
          <cell r="U225">
            <v>1832932.4560217471</v>
          </cell>
          <cell r="V225">
            <v>1690816.5265741921</v>
          </cell>
          <cell r="W225">
            <v>1496002.1295084518</v>
          </cell>
          <cell r="X225">
            <v>1524241.2329608598</v>
          </cell>
          <cell r="Y225">
            <v>1539593.0636784099</v>
          </cell>
          <cell r="Z225">
            <v>1540610.5908349778</v>
          </cell>
          <cell r="AA225">
            <v>1526259.2334017898</v>
          </cell>
          <cell r="AB225">
            <v>1495953.4818415679</v>
          </cell>
          <cell r="AC225">
            <v>1580509.8931574924</v>
          </cell>
          <cell r="AD225">
            <v>1669932.2657239758</v>
          </cell>
          <cell r="AE225">
            <v>1764513.4595804838</v>
          </cell>
          <cell r="AF225">
            <v>1864565.8314927185</v>
          </cell>
          <cell r="AG225">
            <v>1970422.793571542</v>
          </cell>
          <cell r="AH225">
            <v>2082440.5293230137</v>
          </cell>
          <cell r="AI225">
            <v>2200999.8864748678</v>
          </cell>
          <cell r="AJ225">
            <v>2326508.4685878628</v>
          </cell>
          <cell r="AK225">
            <v>2459402.9505096078</v>
          </cell>
          <cell r="AL225">
            <v>2600151.6462209369</v>
          </cell>
          <cell r="AM225">
            <v>2749257.3616263266</v>
          </cell>
        </row>
        <row r="231">
          <cell r="N231">
            <v>11503.96</v>
          </cell>
          <cell r="O231">
            <v>9553.941576630652</v>
          </cell>
          <cell r="P231">
            <v>17778.529062870701</v>
          </cell>
          <cell r="Q231">
            <v>17631.454545454544</v>
          </cell>
          <cell r="R231">
            <v>31703.646191189211</v>
          </cell>
          <cell r="S231">
            <v>35895.766245929895</v>
          </cell>
          <cell r="T231">
            <v>141561.98736600816</v>
          </cell>
          <cell r="U231">
            <v>144676.35108806033</v>
          </cell>
          <cell r="V231">
            <v>211962.0218814034</v>
          </cell>
          <cell r="W231">
            <v>219079.34529098822</v>
          </cell>
          <cell r="X231">
            <v>226124.74217933361</v>
          </cell>
          <cell r="Y231">
            <v>233077.96647402967</v>
          </cell>
          <cell r="Z231">
            <v>239918.88746979664</v>
          </cell>
          <cell r="AA231">
            <v>246627.64162410577</v>
          </cell>
          <cell r="AB231">
            <v>253184.78775254631</v>
          </cell>
          <cell r="AC231">
            <v>259979.27476407526</v>
          </cell>
          <cell r="AD231">
            <v>267024.81927147426</v>
          </cell>
          <cell r="AE231">
            <v>274336.37184594717</v>
          </cell>
          <cell r="AF231">
            <v>281930.2545337617</v>
          </cell>
          <cell r="AG231">
            <v>289824.31475943391</v>
          </cell>
          <cell r="AH231">
            <v>298038.09760285937</v>
          </cell>
          <cell r="AI231">
            <v>306593.03867989732</v>
          </cell>
          <cell r="AJ231">
            <v>315512.68012755091</v>
          </cell>
          <cell r="AK231">
            <v>324822.91249964986</v>
          </cell>
          <cell r="AL231">
            <v>334552.24572087522</v>
          </cell>
          <cell r="AM231">
            <v>344732.11263059976</v>
          </cell>
        </row>
        <row r="237">
          <cell r="N237">
            <v>76343.28</v>
          </cell>
          <cell r="O237">
            <v>66457.382953181281</v>
          </cell>
          <cell r="P237">
            <v>122034.32186635034</v>
          </cell>
          <cell r="Q237">
            <v>120931.34545454546</v>
          </cell>
          <cell r="R237">
            <v>217450.27217302375</v>
          </cell>
          <cell r="S237">
            <v>246203.3575874923</v>
          </cell>
          <cell r="T237">
            <v>277595</v>
          </cell>
          <cell r="U237">
            <v>274330.47392177</v>
          </cell>
          <cell r="V237">
            <v>401915.31980751426</v>
          </cell>
          <cell r="W237">
            <v>415410.95118971216</v>
          </cell>
          <cell r="X237">
            <v>428770.19790011842</v>
          </cell>
          <cell r="Y237">
            <v>441954.67001116381</v>
          </cell>
          <cell r="Z237">
            <v>454926.19635058503</v>
          </cell>
          <cell r="AA237">
            <v>467647.11233122146</v>
          </cell>
          <cell r="AB237">
            <v>480080.55422729539</v>
          </cell>
          <cell r="AC237">
            <v>492964.03399375366</v>
          </cell>
          <cell r="AD237">
            <v>506323.56061448832</v>
          </cell>
          <cell r="AE237">
            <v>520187.48286421556</v>
          </cell>
          <cell r="AF237">
            <v>534586.75006294705</v>
          </cell>
          <cell r="AG237">
            <v>549555.20390207879</v>
          </cell>
          <cell r="AH237">
            <v>565129.90511054301</v>
          </cell>
          <cell r="AI237">
            <v>581351.49918854248</v>
          </cell>
          <cell r="AJ237">
            <v>598264.62595144857</v>
          </cell>
          <cell r="AK237">
            <v>615918.37820433138</v>
          </cell>
          <cell r="AL237">
            <v>634366.81551594846</v>
          </cell>
          <cell r="AM237">
            <v>653669.53978845559</v>
          </cell>
        </row>
        <row r="250">
          <cell r="N250">
            <v>117621.64</v>
          </cell>
          <cell r="O250">
            <v>60125.290116046424</v>
          </cell>
          <cell r="P250">
            <v>56865.282720442861</v>
          </cell>
          <cell r="Q250">
            <v>55239.127272727274</v>
          </cell>
          <cell r="R250">
            <v>99327.128255343137</v>
          </cell>
          <cell r="S250">
            <v>112460.98812205918</v>
          </cell>
          <cell r="T250">
            <v>208113.80645161291</v>
          </cell>
          <cell r="U250">
            <v>106955.562066894</v>
          </cell>
          <cell r="V250">
            <v>63270.16601277898</v>
          </cell>
          <cell r="W250">
            <v>16440.013450519727</v>
          </cell>
          <cell r="X250">
            <v>15024.333616370532</v>
          </cell>
          <cell r="Y250">
            <v>13740.827203846862</v>
          </cell>
          <cell r="Z250">
            <v>13712.119195493329</v>
          </cell>
          <cell r="AA250">
            <v>12517.089718064228</v>
          </cell>
          <cell r="AB250">
            <v>11436.23690764391</v>
          </cell>
          <cell r="AC250">
            <v>10458.146889275115</v>
          </cell>
          <cell r="AD250">
            <v>9572.5964752912405</v>
          </cell>
          <cell r="AE250">
            <v>9363.033700960541</v>
          </cell>
          <cell r="AF250">
            <v>8563.7471336063372</v>
          </cell>
          <cell r="AG250">
            <v>7841.0637034799993</v>
          </cell>
          <cell r="AH250">
            <v>7187.2892957333188</v>
          </cell>
          <cell r="AI250">
            <v>6595.5338529872879</v>
          </cell>
          <cell r="AJ250">
            <v>6059.6239408987967</v>
          </cell>
          <cell r="AK250">
            <v>5574.025185876023</v>
          </cell>
          <cell r="AL250">
            <v>5133.7734335242585</v>
          </cell>
          <cell r="AM250">
            <v>49880.13627707355</v>
          </cell>
        </row>
        <row r="255">
          <cell r="N255">
            <v>234856.36</v>
          </cell>
          <cell r="O255">
            <v>221691.23649459786</v>
          </cell>
          <cell r="P255">
            <v>181892.0521945433</v>
          </cell>
          <cell r="Q255">
            <v>242042.54945454543</v>
          </cell>
          <cell r="R255">
            <v>435223.95338044403</v>
          </cell>
          <cell r="S255">
            <v>492772.88804451859</v>
          </cell>
          <cell r="T255">
            <v>1449402</v>
          </cell>
          <cell r="U255">
            <v>899805.0593664</v>
          </cell>
          <cell r="V255">
            <v>954906.45799136453</v>
          </cell>
          <cell r="W255">
            <v>1004339.0273191551</v>
          </cell>
          <cell r="X255">
            <v>1050624.1519408927</v>
          </cell>
          <cell r="Y255">
            <v>1092571.5020736801</v>
          </cell>
          <cell r="Z255">
            <v>1129092.5395131244</v>
          </cell>
          <cell r="AA255">
            <v>1159212.4961495551</v>
          </cell>
          <cell r="AB255">
            <v>1182090.4662214378</v>
          </cell>
          <cell r="AC255">
            <v>1218145.0274997805</v>
          </cell>
          <cell r="AD255">
            <v>1255364.3360261873</v>
          </cell>
          <cell r="AE255">
            <v>1293793.7781288044</v>
          </cell>
          <cell r="AF255">
            <v>1333481.3823580728</v>
          </cell>
          <cell r="AG255">
            <v>1374478.0548645761</v>
          </cell>
          <cell r="AH255">
            <v>1416837.840841146</v>
          </cell>
          <cell r="AI255">
            <v>1460618.2151234935</v>
          </cell>
          <cell r="AJ255">
            <v>1505880.4054178298</v>
          </cell>
          <cell r="AK255">
            <v>1552689.7520435632</v>
          </cell>
          <cell r="AL255">
            <v>1601116.1085498033</v>
          </cell>
          <cell r="AM255">
            <v>1651234.2880921892</v>
          </cell>
        </row>
        <row r="258">
          <cell r="Q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S260">
            <v>0</v>
          </cell>
          <cell r="T260">
            <v>0</v>
          </cell>
          <cell r="U260">
            <v>48778.351346437688</v>
          </cell>
          <cell r="V260">
            <v>100823.20641289462</v>
          </cell>
          <cell r="W260">
            <v>101921.5666823971</v>
          </cell>
          <cell r="X260">
            <v>107161.520312484</v>
          </cell>
          <cell r="Y260">
            <v>112680.41496834904</v>
          </cell>
          <cell r="Z260">
            <v>118494.44729803874</v>
          </cell>
          <cell r="AA260">
            <v>124620.93813559563</v>
          </cell>
          <cell r="AB260">
            <v>131078.43349402348</v>
          </cell>
          <cell r="AC260">
            <v>135235.14747407741</v>
          </cell>
          <cell r="AD260">
            <v>139541.56794441279</v>
          </cell>
          <cell r="AE260">
            <v>144005.16523592669</v>
          </cell>
          <cell r="AF260">
            <v>148633.99508528804</v>
          </cell>
          <cell r="AG260">
            <v>153436.76021000964</v>
          </cell>
          <cell r="AH260">
            <v>158422.87909837594</v>
          </cell>
          <cell r="AI260">
            <v>163602.56288546298</v>
          </cell>
          <cell r="AJ260">
            <v>168986.90129250177</v>
          </cell>
          <cell r="AK260">
            <v>174587.95872578546</v>
          </cell>
          <cell r="AL260">
            <v>180418.88176476725</v>
          </cell>
          <cell r="AM260">
            <v>186494.0194187173</v>
          </cell>
        </row>
        <row r="263">
          <cell r="N263">
            <v>756052.56</v>
          </cell>
          <cell r="O263">
            <v>703078.5914365747</v>
          </cell>
          <cell r="P263">
            <v>772316.13285883749</v>
          </cell>
          <cell r="Q263">
            <v>959413.16363636358</v>
          </cell>
          <cell r="R263">
            <v>1507906.3478098093</v>
          </cell>
          <cell r="S263">
            <v>1558347</v>
          </cell>
          <cell r="T263">
            <v>3143702.7938176207</v>
          </cell>
          <cell r="U263">
            <v>3307478.2538113091</v>
          </cell>
          <cell r="V263">
            <v>3423693.6986801475</v>
          </cell>
          <cell r="W263">
            <v>3253193.0334412237</v>
          </cell>
          <cell r="X263">
            <v>3351946.1789100585</v>
          </cell>
          <cell r="Y263">
            <v>3433618.4444094794</v>
          </cell>
          <cell r="Z263">
            <v>3496754.780662016</v>
          </cell>
          <cell r="AA263">
            <v>3536884.5113603319</v>
          </cell>
          <cell r="AB263">
            <v>3553823.9604445146</v>
          </cell>
          <cell r="AC263">
            <v>3697291.5237784544</v>
          </cell>
          <cell r="AD263">
            <v>3847759.1460558292</v>
          </cell>
          <cell r="AE263">
            <v>4006199.2913563387</v>
          </cell>
          <cell r="AF263">
            <v>4171761.9606663943</v>
          </cell>
          <cell r="AG263">
            <v>4345558.1910111206</v>
          </cell>
          <cell r="AH263">
            <v>4528056.5412716717</v>
          </cell>
          <cell r="AI263">
            <v>4719760.7362052519</v>
          </cell>
          <cell r="AJ263">
            <v>4921212.7053180924</v>
          </cell>
          <cell r="AK263">
            <v>5132995.9771688143</v>
          </cell>
          <cell r="AL263">
            <v>5355739.4712058557</v>
          </cell>
          <cell r="AM263">
            <v>5635267.4578333618</v>
          </cell>
        </row>
        <row r="271">
          <cell r="I271">
            <v>0</v>
          </cell>
          <cell r="J271">
            <v>0</v>
          </cell>
          <cell r="K271">
            <v>0</v>
          </cell>
          <cell r="L271">
            <v>0</v>
          </cell>
          <cell r="M271">
            <v>0</v>
          </cell>
          <cell r="N271">
            <v>0</v>
          </cell>
          <cell r="O271">
            <v>1926551.5890410959</v>
          </cell>
          <cell r="P271">
            <v>1926551.5890410959</v>
          </cell>
          <cell r="Q271">
            <v>1926551.5890410959</v>
          </cell>
          <cell r="R271">
            <v>5126705</v>
          </cell>
          <cell r="S271">
            <v>5124194.8154925285</v>
          </cell>
          <cell r="T271">
            <v>5876322.4918190558</v>
          </cell>
          <cell r="U271">
            <v>5876322.4918190567</v>
          </cell>
          <cell r="V271">
            <v>6100788.0851886412</v>
          </cell>
          <cell r="W271">
            <v>6332181.6370340036</v>
          </cell>
          <cell r="X271">
            <v>6571040.7571941046</v>
          </cell>
          <cell r="Y271">
            <v>6817955.2646317193</v>
          </cell>
          <cell r="Z271">
            <v>7492938.3928272147</v>
          </cell>
          <cell r="AA271">
            <v>7757968.5155565105</v>
          </cell>
          <cell r="AB271">
            <v>8033191.4450901542</v>
          </cell>
          <cell r="AC271">
            <v>8319463.3600538634</v>
          </cell>
          <cell r="AD271">
            <v>8617724.4259154461</v>
          </cell>
          <cell r="AE271">
            <v>9348373.1773586702</v>
          </cell>
          <cell r="AF271">
            <v>9673811.7387316767</v>
          </cell>
          <cell r="AG271">
            <v>10014651.966375291</v>
          </cell>
          <cell r="AH271">
            <v>10372262.605017908</v>
          </cell>
          <cell r="AI271">
            <v>10748147.559641773</v>
          </cell>
          <cell r="AJ271">
            <v>11563325.394366188</v>
          </cell>
          <cell r="AK271">
            <v>11980880.181047579</v>
          </cell>
          <cell r="AL271">
            <v>12422173.832566494</v>
          </cell>
          <cell r="AM271">
            <v>12889400.069268387</v>
          </cell>
        </row>
        <row r="274">
          <cell r="N274">
            <v>0</v>
          </cell>
          <cell r="O274">
            <v>38531.031780821919</v>
          </cell>
          <cell r="P274">
            <v>38531.031780821919</v>
          </cell>
          <cell r="Q274">
            <v>38531.031780821919</v>
          </cell>
          <cell r="R274">
            <v>146402.84537626358</v>
          </cell>
          <cell r="S274">
            <v>124530</v>
          </cell>
          <cell r="T274">
            <v>90784.281437125755</v>
          </cell>
          <cell r="U274">
            <v>51521.66</v>
          </cell>
          <cell r="V274">
            <v>56010.971867391716</v>
          </cell>
          <cell r="W274">
            <v>60638.842904298974</v>
          </cell>
          <cell r="X274">
            <v>65416.02530750099</v>
          </cell>
          <cell r="Y274">
            <v>70354.315456253273</v>
          </cell>
          <cell r="Z274">
            <v>75466.658020163144</v>
          </cell>
          <cell r="AA274">
            <v>80767.26047474907</v>
          </cell>
          <cell r="AB274">
            <v>86271.719065421959</v>
          </cell>
          <cell r="AC274">
            <v>91997.157364696119</v>
          </cell>
          <cell r="AD274">
            <v>97962.378681927774</v>
          </cell>
          <cell r="AE274">
            <v>104188.03371079227</v>
          </cell>
          <cell r="AF274">
            <v>110696.80493825239</v>
          </cell>
          <cell r="AG274">
            <v>117513.60949112471</v>
          </cell>
          <cell r="AH274">
            <v>124665.82226397702</v>
          </cell>
          <cell r="AI274">
            <v>132183.52135645435</v>
          </cell>
          <cell r="AJ274">
            <v>140099.75805094265</v>
          </cell>
          <cell r="AK274">
            <v>148450.85378457047</v>
          </cell>
          <cell r="AL274">
            <v>157276.72681494878</v>
          </cell>
          <cell r="AM274">
            <v>166621.25154898665</v>
          </cell>
        </row>
        <row r="275">
          <cell r="H275">
            <v>0.02</v>
          </cell>
          <cell r="N275">
            <v>0</v>
          </cell>
          <cell r="O275">
            <v>0</v>
          </cell>
          <cell r="P275">
            <v>0</v>
          </cell>
          <cell r="Q275">
            <v>0</v>
          </cell>
          <cell r="R275">
            <v>149251.32909022836</v>
          </cell>
          <cell r="S275">
            <v>70184</v>
          </cell>
          <cell r="T275">
            <v>240549.9386227545</v>
          </cell>
          <cell r="U275">
            <v>80602.200000000012</v>
          </cell>
          <cell r="V275">
            <v>80602.200000000012</v>
          </cell>
          <cell r="W275">
            <v>80602.200000000012</v>
          </cell>
          <cell r="X275">
            <v>80602.200000000012</v>
          </cell>
          <cell r="Y275">
            <v>80602.200000000012</v>
          </cell>
          <cell r="Z275">
            <v>80602.200000000012</v>
          </cell>
          <cell r="AA275">
            <v>80602.200000000012</v>
          </cell>
          <cell r="AB275">
            <v>80602.200000000012</v>
          </cell>
          <cell r="AC275">
            <v>80602.200000000012</v>
          </cell>
          <cell r="AD275">
            <v>80602.200000000012</v>
          </cell>
          <cell r="AE275">
            <v>5.8207660913467407E-11</v>
          </cell>
          <cell r="AF275">
            <v>0</v>
          </cell>
          <cell r="AG275">
            <v>0</v>
          </cell>
          <cell r="AH275">
            <v>0</v>
          </cell>
          <cell r="AI275">
            <v>0</v>
          </cell>
          <cell r="AJ275">
            <v>0</v>
          </cell>
          <cell r="AK275">
            <v>0</v>
          </cell>
          <cell r="AL275">
            <v>0</v>
          </cell>
          <cell r="AM275">
            <v>0</v>
          </cell>
        </row>
        <row r="276">
          <cell r="H276">
            <v>0.1</v>
          </cell>
          <cell r="N276">
            <v>0</v>
          </cell>
          <cell r="O276">
            <v>0</v>
          </cell>
          <cell r="P276">
            <v>0</v>
          </cell>
          <cell r="Q276">
            <v>0</v>
          </cell>
          <cell r="R276">
            <v>19336.428304005989</v>
          </cell>
          <cell r="S276">
            <v>9633</v>
          </cell>
          <cell r="T276">
            <v>53403.779940119763</v>
          </cell>
          <cell r="U276">
            <v>83873.200000000012</v>
          </cell>
          <cell r="V276">
            <v>83873.200000000012</v>
          </cell>
          <cell r="W276">
            <v>83873.200000000012</v>
          </cell>
          <cell r="X276">
            <v>83873.200000000012</v>
          </cell>
          <cell r="Y276">
            <v>83873.199999999953</v>
          </cell>
          <cell r="Z276">
            <v>83873.200000000012</v>
          </cell>
          <cell r="AA276">
            <v>83873.200000000012</v>
          </cell>
          <cell r="AB276">
            <v>83873.200000000012</v>
          </cell>
          <cell r="AC276">
            <v>83873.200000000012</v>
          </cell>
          <cell r="AD276">
            <v>83873.199999999953</v>
          </cell>
          <cell r="AE276">
            <v>83873.200000000012</v>
          </cell>
          <cell r="AF276">
            <v>83873.200000000012</v>
          </cell>
          <cell r="AG276">
            <v>83873.200000000012</v>
          </cell>
          <cell r="AH276">
            <v>83873.200000000012</v>
          </cell>
          <cell r="AI276">
            <v>83873.199999999953</v>
          </cell>
          <cell r="AJ276">
            <v>83873.200000000012</v>
          </cell>
          <cell r="AK276">
            <v>83873.200000000012</v>
          </cell>
          <cell r="AL276">
            <v>83873.200000000012</v>
          </cell>
          <cell r="AM276">
            <v>83873.200000000012</v>
          </cell>
        </row>
        <row r="277">
          <cell r="R277">
            <v>314991</v>
          </cell>
          <cell r="S277">
            <v>204347</v>
          </cell>
          <cell r="T277">
            <v>384738.00000000006</v>
          </cell>
          <cell r="U277">
            <v>215997.06000000003</v>
          </cell>
          <cell r="V277">
            <v>220486.37186739175</v>
          </cell>
          <cell r="W277">
            <v>225114.242904299</v>
          </cell>
          <cell r="X277">
            <v>229891.42530750102</v>
          </cell>
          <cell r="Y277">
            <v>234829.71545625324</v>
          </cell>
          <cell r="Z277">
            <v>239942.05802016315</v>
          </cell>
          <cell r="AA277">
            <v>245242.66047474911</v>
          </cell>
          <cell r="AB277">
            <v>250747.11906542198</v>
          </cell>
          <cell r="AC277">
            <v>256472.55736469614</v>
          </cell>
          <cell r="AD277">
            <v>262437.77868192771</v>
          </cell>
          <cell r="AE277">
            <v>188061.23371079232</v>
          </cell>
          <cell r="AF277">
            <v>194570.00493825239</v>
          </cell>
          <cell r="AG277">
            <v>201386.8094911247</v>
          </cell>
          <cell r="AH277">
            <v>208539.02226397704</v>
          </cell>
          <cell r="AI277">
            <v>216056.72135645431</v>
          </cell>
          <cell r="AJ277">
            <v>223972.95805094266</v>
          </cell>
          <cell r="AK277">
            <v>232324.05378457048</v>
          </cell>
          <cell r="AL277">
            <v>241149.92681494879</v>
          </cell>
          <cell r="AM277">
            <v>250494.45154898666</v>
          </cell>
        </row>
        <row r="283">
          <cell r="I283">
            <v>0</v>
          </cell>
          <cell r="J283">
            <v>0</v>
          </cell>
          <cell r="K283">
            <v>0</v>
          </cell>
          <cell r="L283">
            <v>0</v>
          </cell>
          <cell r="M283">
            <v>0</v>
          </cell>
          <cell r="N283">
            <v>0</v>
          </cell>
          <cell r="O283">
            <v>38531.031780821919</v>
          </cell>
          <cell r="P283">
            <v>77062.063561643838</v>
          </cell>
          <cell r="Q283">
            <v>115593.09534246576</v>
          </cell>
          <cell r="R283">
            <v>1681394</v>
          </cell>
          <cell r="S283">
            <v>1661905.6724611165</v>
          </cell>
          <cell r="T283">
            <v>2074851.4918190567</v>
          </cell>
          <cell r="U283">
            <v>2290848.5518190567</v>
          </cell>
          <cell r="V283">
            <v>2511334.923686448</v>
          </cell>
          <cell r="W283">
            <v>2736449.166590747</v>
          </cell>
          <cell r="X283">
            <v>2966340.5918982481</v>
          </cell>
          <cell r="Y283">
            <v>3201170.307354501</v>
          </cell>
          <cell r="Z283">
            <v>3441112.3653746643</v>
          </cell>
          <cell r="AA283">
            <v>3686355.0258494131</v>
          </cell>
          <cell r="AB283">
            <v>3937102.1449148352</v>
          </cell>
          <cell r="AC283">
            <v>4193574.7022795314</v>
          </cell>
          <cell r="AD283">
            <v>4456012.4809614588</v>
          </cell>
          <cell r="AE283">
            <v>4644073.7146722507</v>
          </cell>
          <cell r="AF283">
            <v>4838643.7196105029</v>
          </cell>
          <cell r="AG283">
            <v>5040030.5291016279</v>
          </cell>
          <cell r="AH283">
            <v>5248569.5513656046</v>
          </cell>
          <cell r="AI283">
            <v>5464626.2727220589</v>
          </cell>
          <cell r="AJ283">
            <v>5688599.2307730019</v>
          </cell>
          <cell r="AK283">
            <v>5920923.2845575726</v>
          </cell>
          <cell r="AL283">
            <v>6162073.2113725208</v>
          </cell>
          <cell r="AM283">
            <v>6412567.6629215078</v>
          </cell>
        </row>
        <row r="294">
          <cell r="R294">
            <v>358643</v>
          </cell>
          <cell r="S294">
            <v>751337</v>
          </cell>
          <cell r="T294">
            <v>1368276</v>
          </cell>
          <cell r="U294">
            <v>1395847.3224708054</v>
          </cell>
          <cell r="V294">
            <v>1688071.752126182</v>
          </cell>
          <cell r="W294">
            <v>1495732.6446052846</v>
          </cell>
          <cell r="X294">
            <v>1312010.9265342713</v>
          </cell>
          <cell r="Y294">
            <v>1333929.563584931</v>
          </cell>
          <cell r="Z294">
            <v>1357388.3230270708</v>
          </cell>
          <cell r="AA294">
            <v>1382537.594607071</v>
          </cell>
          <cell r="AB294">
            <v>1409547.2125131569</v>
          </cell>
          <cell r="AC294">
            <v>1427620.1042834138</v>
          </cell>
          <cell r="AD294">
            <v>1446664.6072275084</v>
          </cell>
          <cell r="AE294">
            <v>1466762.0994197533</v>
          </cell>
          <cell r="AF294">
            <v>1488002.7534902056</v>
          </cell>
          <cell r="AG294">
            <v>1510486.5737716944</v>
          </cell>
          <cell r="AH294">
            <v>1534324.5587039348</v>
          </cell>
          <cell r="AI294">
            <v>1559640.0037134313</v>
          </cell>
          <cell r="AJ294">
            <v>1586569.9616397847</v>
          </cell>
          <cell r="AK294">
            <v>1615266.8798567906</v>
          </cell>
          <cell r="AL294">
            <v>1645900.4355675559</v>
          </cell>
          <cell r="AM294">
            <v>1678659.5933678346</v>
          </cell>
        </row>
        <row r="295">
          <cell r="S295">
            <v>94220</v>
          </cell>
          <cell r="T295">
            <v>137201</v>
          </cell>
          <cell r="U295">
            <v>333235.75</v>
          </cell>
          <cell r="V295">
            <v>529270.5</v>
          </cell>
          <cell r="W295">
            <v>725305.25</v>
          </cell>
          <cell r="X295">
            <v>921340</v>
          </cell>
          <cell r="Y295">
            <v>921340</v>
          </cell>
          <cell r="Z295">
            <v>921340</v>
          </cell>
          <cell r="AA295">
            <v>921340</v>
          </cell>
          <cell r="AB295">
            <v>921340</v>
          </cell>
          <cell r="AC295">
            <v>921340</v>
          </cell>
          <cell r="AD295">
            <v>921340</v>
          </cell>
          <cell r="AE295">
            <v>921340</v>
          </cell>
          <cell r="AF295">
            <v>921340</v>
          </cell>
          <cell r="AG295">
            <v>921340</v>
          </cell>
          <cell r="AH295">
            <v>921340</v>
          </cell>
          <cell r="AI295">
            <v>921340</v>
          </cell>
          <cell r="AJ295">
            <v>921340</v>
          </cell>
          <cell r="AK295">
            <v>921340</v>
          </cell>
          <cell r="AL295">
            <v>921340</v>
          </cell>
          <cell r="AM295">
            <v>921340</v>
          </cell>
        </row>
        <row r="296">
          <cell r="S296">
            <v>287303.07</v>
          </cell>
          <cell r="T296">
            <v>41902</v>
          </cell>
          <cell r="U296">
            <v>196034.75</v>
          </cell>
          <cell r="V296">
            <v>196034.75</v>
          </cell>
          <cell r="W296">
            <v>196034.75</v>
          </cell>
          <cell r="X296">
            <v>196034.75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R298">
            <v>173511</v>
          </cell>
          <cell r="S298">
            <v>261163</v>
          </cell>
          <cell r="T298">
            <v>220402</v>
          </cell>
          <cell r="U298">
            <v>49955.592540837511</v>
          </cell>
          <cell r="V298">
            <v>45532.133318028544</v>
          </cell>
          <cell r="W298">
            <v>39001.081626091865</v>
          </cell>
          <cell r="X298">
            <v>39922.778540944113</v>
          </cell>
          <cell r="Y298">
            <v>40850.234977839275</v>
          </cell>
          <cell r="Z298">
            <v>41964.69370165599</v>
          </cell>
          <cell r="AA298">
            <v>42864.914284009013</v>
          </cell>
          <cell r="AB298">
            <v>43774.747006345817</v>
          </cell>
          <cell r="AC298">
            <v>44741.04315667726</v>
          </cell>
          <cell r="AD298">
            <v>45764.427012620137</v>
          </cell>
          <cell r="AE298">
            <v>46943.321058295936</v>
          </cell>
          <cell r="AF298">
            <v>48072.408044541116</v>
          </cell>
          <cell r="AG298">
            <v>49264.223799529456</v>
          </cell>
          <cell r="AH298">
            <v>50520.79305607194</v>
          </cell>
          <cell r="AI298">
            <v>51844.592248358058</v>
          </cell>
          <cell r="AJ298">
            <v>53238.571693814098</v>
          </cell>
          <cell r="AK298">
            <v>54706.183784632252</v>
          </cell>
          <cell r="AL298">
            <v>56251.41753269927</v>
          </cell>
          <cell r="AM298">
            <v>50894.763316740908</v>
          </cell>
        </row>
        <row r="299">
          <cell r="R299">
            <v>230536</v>
          </cell>
          <cell r="S299">
            <v>159765</v>
          </cell>
          <cell r="T299">
            <v>938373</v>
          </cell>
          <cell r="U299">
            <v>990637.6081351405</v>
          </cell>
          <cell r="V299">
            <v>992392.56459229847</v>
          </cell>
          <cell r="W299">
            <v>994129.78574284934</v>
          </cell>
          <cell r="X299">
            <v>995844.27940455521</v>
          </cell>
          <cell r="Y299">
            <v>997531.08184186765</v>
          </cell>
          <cell r="Z299">
            <v>999185.295194985</v>
          </cell>
          <cell r="AA299">
            <v>1000802.1257472032</v>
          </cell>
          <cell r="AB299">
            <v>1002477.4787089501</v>
          </cell>
          <cell r="AC299">
            <v>1004214.7362587197</v>
          </cell>
          <cell r="AD299">
            <v>1006017.5848387267</v>
          </cell>
          <cell r="AE299">
            <v>1007890.0490631193</v>
          </cell>
          <cell r="AF299">
            <v>1009836.5296667097</v>
          </cell>
          <cell r="AG299">
            <v>1011861.8459842667</v>
          </cell>
          <cell r="AH299">
            <v>1013971.2835101116</v>
          </cell>
          <cell r="AI299">
            <v>1016170.6471547385</v>
          </cell>
          <cell r="AJ299">
            <v>1018466.3208903247</v>
          </cell>
          <cell r="AK299">
            <v>1020865.3345613116</v>
          </cell>
          <cell r="AL299">
            <v>1023375.4387308328</v>
          </cell>
          <cell r="AM299">
            <v>938373</v>
          </cell>
        </row>
        <row r="300">
          <cell r="Q300">
            <v>0</v>
          </cell>
          <cell r="R300">
            <v>358643</v>
          </cell>
          <cell r="S300">
            <v>657117</v>
          </cell>
          <cell r="T300">
            <v>1231075</v>
          </cell>
          <cell r="U300">
            <v>1062611.5724708054</v>
          </cell>
          <cell r="V300">
            <v>1158801.252126182</v>
          </cell>
          <cell r="W300">
            <v>770427.39460528456</v>
          </cell>
          <cell r="X300">
            <v>390670.92653427133</v>
          </cell>
          <cell r="Y300">
            <v>412589.56358493096</v>
          </cell>
          <cell r="Z300">
            <v>436048.32302707084</v>
          </cell>
          <cell r="AA300">
            <v>461197.59460707102</v>
          </cell>
          <cell r="AB300">
            <v>488207.21251315693</v>
          </cell>
          <cell r="AC300">
            <v>506280.10428341385</v>
          </cell>
          <cell r="AD300">
            <v>525324.60722750844</v>
          </cell>
          <cell r="AE300">
            <v>545422.0994197533</v>
          </cell>
          <cell r="AF300">
            <v>566662.75349020562</v>
          </cell>
          <cell r="AG300">
            <v>589146.57377169444</v>
          </cell>
          <cell r="AH300">
            <v>612984.55870393477</v>
          </cell>
          <cell r="AI300">
            <v>638300.0037134313</v>
          </cell>
          <cell r="AJ300">
            <v>665229.96163978474</v>
          </cell>
          <cell r="AK300">
            <v>693926.87985679065</v>
          </cell>
          <cell r="AL300">
            <v>724560.43556755595</v>
          </cell>
          <cell r="AM300">
            <v>757319.59336783458</v>
          </cell>
        </row>
        <row r="329">
          <cell r="R329">
            <v>30483</v>
          </cell>
          <cell r="T329">
            <v>270</v>
          </cell>
        </row>
        <row r="338">
          <cell r="R338">
            <v>116143</v>
          </cell>
          <cell r="S338">
            <v>274228</v>
          </cell>
          <cell r="T338">
            <v>100208</v>
          </cell>
        </row>
        <row r="346">
          <cell r="R346">
            <v>-4935.0089853988029</v>
          </cell>
          <cell r="S346">
            <v>377410.70708978339</v>
          </cell>
          <cell r="T346">
            <v>533554.76618237887</v>
          </cell>
          <cell r="U346">
            <v>-959464.46902265027</v>
          </cell>
          <cell r="V346">
            <v>1548705.2070654267</v>
          </cell>
          <cell r="W346">
            <v>1775440.0512626544</v>
          </cell>
          <cell r="X346">
            <v>1940018.2576493928</v>
          </cell>
          <cell r="Y346">
            <v>2331677.2595325029</v>
          </cell>
          <cell r="Z346">
            <v>2560613.0974876159</v>
          </cell>
          <cell r="AA346">
            <v>2828197.952784332</v>
          </cell>
          <cell r="AB346">
            <v>3135543.5750783728</v>
          </cell>
          <cell r="AC346">
            <v>3201343.1120268479</v>
          </cell>
          <cell r="AD346">
            <v>3267649.922825906</v>
          </cell>
          <cell r="AE346">
            <v>3333866.0494502187</v>
          </cell>
          <cell r="AF346">
            <v>3401245.3540941002</v>
          </cell>
          <cell r="AG346">
            <v>3469113.1073557585</v>
          </cell>
          <cell r="AH346">
            <v>3537472.951334063</v>
          </cell>
          <cell r="AI346">
            <v>3606333.1097677704</v>
          </cell>
          <cell r="AJ346">
            <v>3675707.6575235408</v>
          </cell>
          <cell r="AK346">
            <v>3745617.9437688095</v>
          </cell>
          <cell r="AL346">
            <v>3816094.1883219453</v>
          </cell>
          <cell r="AM346">
            <v>3842031.5495788977</v>
          </cell>
        </row>
        <row r="349">
          <cell r="R349">
            <v>314991</v>
          </cell>
          <cell r="S349">
            <v>204347</v>
          </cell>
          <cell r="T349">
            <v>384738.00000000006</v>
          </cell>
          <cell r="U349">
            <v>215997.06000000003</v>
          </cell>
          <cell r="V349">
            <v>220486.37186739175</v>
          </cell>
          <cell r="W349">
            <v>225114.242904299</v>
          </cell>
          <cell r="X349">
            <v>229891.42530750102</v>
          </cell>
          <cell r="Y349">
            <v>234829.71545625324</v>
          </cell>
          <cell r="Z349">
            <v>239942.05802016315</v>
          </cell>
          <cell r="AA349">
            <v>245242.66047474911</v>
          </cell>
          <cell r="AB349">
            <v>250747.11906542198</v>
          </cell>
          <cell r="AC349">
            <v>256472.55736469614</v>
          </cell>
          <cell r="AD349">
            <v>262437.77868192771</v>
          </cell>
          <cell r="AE349">
            <v>188061.23371079232</v>
          </cell>
          <cell r="AF349">
            <v>194570.00493825239</v>
          </cell>
          <cell r="AG349">
            <v>201386.8094911247</v>
          </cell>
          <cell r="AH349">
            <v>208539.02226397704</v>
          </cell>
          <cell r="AI349">
            <v>216056.72135645431</v>
          </cell>
          <cell r="AJ349">
            <v>223972.95805094266</v>
          </cell>
          <cell r="AK349">
            <v>232324.05378457048</v>
          </cell>
          <cell r="AL349">
            <v>241149.92681494879</v>
          </cell>
          <cell r="AM349">
            <v>250494.45154898666</v>
          </cell>
        </row>
        <row r="353">
          <cell r="T353">
            <v>26436</v>
          </cell>
        </row>
        <row r="357">
          <cell r="R357">
            <v>53280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R359">
            <v>-373206.0089853988</v>
          </cell>
          <cell r="S359">
            <v>173063.70708978339</v>
          </cell>
          <cell r="T359">
            <v>122380.76618237881</v>
          </cell>
          <cell r="U359">
            <v>-1175461.5290226503</v>
          </cell>
          <cell r="V359">
            <v>1328218.835198035</v>
          </cell>
          <cell r="W359">
            <v>1550325.8083583554</v>
          </cell>
          <cell r="X359">
            <v>1710126.8323418917</v>
          </cell>
          <cell r="Y359">
            <v>2096847.5440762497</v>
          </cell>
          <cell r="Z359">
            <v>2320671.0394674526</v>
          </cell>
          <cell r="AA359">
            <v>2582955.2923095827</v>
          </cell>
          <cell r="AB359">
            <v>2884796.4560129507</v>
          </cell>
          <cell r="AC359">
            <v>2944870.5546621517</v>
          </cell>
          <cell r="AD359">
            <v>3005212.1441439781</v>
          </cell>
          <cell r="AE359">
            <v>3145804.8157394263</v>
          </cell>
          <cell r="AF359">
            <v>3206675.3491558479</v>
          </cell>
          <cell r="AG359">
            <v>3267726.2978646336</v>
          </cell>
          <cell r="AH359">
            <v>3328933.9290700858</v>
          </cell>
          <cell r="AI359">
            <v>3390276.3884113161</v>
          </cell>
          <cell r="AJ359">
            <v>3451734.6994725983</v>
          </cell>
          <cell r="AK359">
            <v>3513293.8899842389</v>
          </cell>
          <cell r="AL359">
            <v>3574944.2615069966</v>
          </cell>
          <cell r="AM359">
            <v>3591537.0980299111</v>
          </cell>
        </row>
        <row r="366">
          <cell r="R366">
            <v>178057</v>
          </cell>
          <cell r="S366">
            <v>283676</v>
          </cell>
          <cell r="T366">
            <v>243610</v>
          </cell>
          <cell r="U366">
            <v>-992964.05708775762</v>
          </cell>
          <cell r="V366">
            <v>453373.05464232614</v>
          </cell>
          <cell r="W366">
            <v>2608918.6905833906</v>
          </cell>
          <cell r="X366">
            <v>4927900.619556943</v>
          </cell>
          <cell r="Y366">
            <v>7236899.8960383683</v>
          </cell>
          <cell r="Z366">
            <v>9773514.4794545434</v>
          </cell>
          <cell r="AA366">
            <v>12575846.550689012</v>
          </cell>
          <cell r="AB366">
            <v>15683614.987621889</v>
          </cell>
          <cell r="AC366">
            <v>18866114.246479042</v>
          </cell>
          <cell r="AD366">
            <v>22113940.201636788</v>
          </cell>
          <cell r="AE366">
            <v>25427015.188716043</v>
          </cell>
          <cell r="AF366">
            <v>28806202.495122343</v>
          </cell>
          <cell r="AG366">
            <v>32251998.28163404</v>
          </cell>
          <cell r="AH366">
            <v>35764780.379766561</v>
          </cell>
          <cell r="AI366">
            <v>39344922.480072498</v>
          </cell>
          <cell r="AJ366">
            <v>42992798.485379554</v>
          </cell>
          <cell r="AK366">
            <v>46708788.109351188</v>
          </cell>
          <cell r="AL366">
            <v>50493283.871540919</v>
          </cell>
          <cell r="AM366">
            <v>54382202.047834411</v>
          </cell>
        </row>
        <row r="370">
          <cell r="S370">
            <v>88022</v>
          </cell>
          <cell r="T370">
            <v>159229</v>
          </cell>
          <cell r="U370">
            <v>159229</v>
          </cell>
          <cell r="V370">
            <v>159229</v>
          </cell>
          <cell r="W370">
            <v>159229</v>
          </cell>
          <cell r="X370">
            <v>159229</v>
          </cell>
          <cell r="Y370">
            <v>159229</v>
          </cell>
          <cell r="Z370">
            <v>159229</v>
          </cell>
          <cell r="AA370">
            <v>159229</v>
          </cell>
          <cell r="AB370">
            <v>159229</v>
          </cell>
          <cell r="AC370">
            <v>159229</v>
          </cell>
          <cell r="AD370">
            <v>159229</v>
          </cell>
          <cell r="AE370">
            <v>159229</v>
          </cell>
          <cell r="AF370">
            <v>159229</v>
          </cell>
          <cell r="AG370">
            <v>159229</v>
          </cell>
          <cell r="AH370">
            <v>159229</v>
          </cell>
          <cell r="AI370">
            <v>159229</v>
          </cell>
          <cell r="AJ370">
            <v>159229</v>
          </cell>
          <cell r="AK370">
            <v>159229</v>
          </cell>
          <cell r="AL370">
            <v>159229</v>
          </cell>
          <cell r="AM370">
            <v>159229</v>
          </cell>
        </row>
        <row r="383">
          <cell r="T383">
            <v>222862</v>
          </cell>
        </row>
        <row r="388">
          <cell r="R388">
            <v>-45311</v>
          </cell>
          <cell r="S388">
            <v>-1211760</v>
          </cell>
          <cell r="T388">
            <v>-206110</v>
          </cell>
          <cell r="U388">
            <v>-206110</v>
          </cell>
          <cell r="V388">
            <v>-206110</v>
          </cell>
          <cell r="W388">
            <v>-206110</v>
          </cell>
          <cell r="X388">
            <v>-206110</v>
          </cell>
          <cell r="Y388">
            <v>-206110</v>
          </cell>
          <cell r="Z388">
            <v>-206110</v>
          </cell>
          <cell r="AA388">
            <v>-206110</v>
          </cell>
          <cell r="AB388">
            <v>-206110</v>
          </cell>
          <cell r="AC388">
            <v>-206110</v>
          </cell>
          <cell r="AD388">
            <v>-206110</v>
          </cell>
          <cell r="AE388">
            <v>-206110</v>
          </cell>
          <cell r="AF388">
            <v>-206110</v>
          </cell>
          <cell r="AG388">
            <v>-206110</v>
          </cell>
          <cell r="AH388">
            <v>-206110</v>
          </cell>
          <cell r="AI388">
            <v>-206110</v>
          </cell>
          <cell r="AJ388">
            <v>-206110</v>
          </cell>
          <cell r="AK388">
            <v>-206110</v>
          </cell>
          <cell r="AL388">
            <v>-206110</v>
          </cell>
          <cell r="AM388">
            <v>-206110</v>
          </cell>
        </row>
        <row r="389">
          <cell r="R389">
            <v>2109.0089853988029</v>
          </cell>
        </row>
        <row r="393">
          <cell r="R393">
            <v>5386586</v>
          </cell>
          <cell r="S393">
            <v>6484456</v>
          </cell>
          <cell r="T393">
            <v>7048617</v>
          </cell>
          <cell r="U393">
            <v>7048617</v>
          </cell>
          <cell r="V393">
            <v>7273082.5933695855</v>
          </cell>
          <cell r="W393">
            <v>7504476.1452149479</v>
          </cell>
          <cell r="X393">
            <v>7743335.2653750489</v>
          </cell>
          <cell r="Y393">
            <v>7990249.7728126636</v>
          </cell>
          <cell r="Z393">
            <v>8665232.9010081571</v>
          </cell>
          <cell r="AA393">
            <v>8930263.0237374529</v>
          </cell>
          <cell r="AB393">
            <v>9205485.9532710984</v>
          </cell>
          <cell r="AC393">
            <v>9491757.8682348058</v>
          </cell>
          <cell r="AD393">
            <v>9790018.9340963885</v>
          </cell>
          <cell r="AE393">
            <v>10520667.685539613</v>
          </cell>
          <cell r="AF393">
            <v>10846106.246912619</v>
          </cell>
          <cell r="AG393">
            <v>11186946.474556236</v>
          </cell>
          <cell r="AH393">
            <v>11544557.113198852</v>
          </cell>
          <cell r="AI393">
            <v>11920442.067822717</v>
          </cell>
          <cell r="AJ393">
            <v>12735619.902547132</v>
          </cell>
          <cell r="AK393">
            <v>13153174.689228524</v>
          </cell>
          <cell r="AL393">
            <v>13594468.340747438</v>
          </cell>
          <cell r="AM393">
            <v>14061694.577449331</v>
          </cell>
        </row>
        <row r="395">
          <cell r="R395">
            <v>-373206.0089853988</v>
          </cell>
          <cell r="S395">
            <v>173064</v>
          </cell>
          <cell r="T395">
            <v>123855</v>
          </cell>
          <cell r="U395">
            <v>-1175461.5290226503</v>
          </cell>
          <cell r="V395">
            <v>1328218.835198035</v>
          </cell>
          <cell r="W395">
            <v>1550325.8083583554</v>
          </cell>
          <cell r="X395">
            <v>1710126.8323418917</v>
          </cell>
          <cell r="Y395">
            <v>2096847.5440762497</v>
          </cell>
          <cell r="Z395">
            <v>2320671.0394674526</v>
          </cell>
          <cell r="AA395">
            <v>2582955.2923095827</v>
          </cell>
          <cell r="AB395">
            <v>2884796.4560129507</v>
          </cell>
          <cell r="AC395">
            <v>2944870.5546621517</v>
          </cell>
          <cell r="AD395">
            <v>3005212.1441439781</v>
          </cell>
          <cell r="AE395">
            <v>3145804.8157394263</v>
          </cell>
          <cell r="AF395">
            <v>3206675.3491558479</v>
          </cell>
          <cell r="AG395">
            <v>3267726.2978646336</v>
          </cell>
          <cell r="AH395">
            <v>3328933.9290700858</v>
          </cell>
          <cell r="AI395">
            <v>3390276.3884113161</v>
          </cell>
          <cell r="AJ395">
            <v>3451734.6994725983</v>
          </cell>
          <cell r="AK395">
            <v>3513293.8899842389</v>
          </cell>
          <cell r="AL395">
            <v>3574944.2615069966</v>
          </cell>
          <cell r="AM395">
            <v>3591537.0980299111</v>
          </cell>
        </row>
        <row r="396">
          <cell r="R396">
            <v>-931142</v>
          </cell>
          <cell r="S396">
            <v>-1056051</v>
          </cell>
          <cell r="T396">
            <v>-1035870</v>
          </cell>
          <cell r="U396">
            <v>-912015</v>
          </cell>
          <cell r="V396">
            <v>-2087476.5290226503</v>
          </cell>
          <cell r="W396">
            <v>-759257.69382461533</v>
          </cell>
          <cell r="X396">
            <v>791068.1145337401</v>
          </cell>
          <cell r="Y396">
            <v>2501194.9468756318</v>
          </cell>
          <cell r="Z396">
            <v>4598042.4909518817</v>
          </cell>
          <cell r="AA396">
            <v>6918713.5304193348</v>
          </cell>
          <cell r="AB396">
            <v>9501668.822728917</v>
          </cell>
          <cell r="AC396">
            <v>12386465.278741868</v>
          </cell>
          <cell r="AD396">
            <v>15331335.833404019</v>
          </cell>
          <cell r="AE396">
            <v>18336547.977547996</v>
          </cell>
          <cell r="AF396">
            <v>21482352.793287423</v>
          </cell>
          <cell r="AG396">
            <v>24689028.142443269</v>
          </cell>
          <cell r="AH396">
            <v>27956754.440307904</v>
          </cell>
          <cell r="AI396">
            <v>31285688.369377989</v>
          </cell>
          <cell r="AJ396">
            <v>34675964.757789306</v>
          </cell>
          <cell r="AK396">
            <v>38127699.457261905</v>
          </cell>
          <cell r="AL396">
            <v>41640993.34724614</v>
          </cell>
          <cell r="AM396">
            <v>45215937.608753137</v>
          </cell>
        </row>
        <row r="397">
          <cell r="R397">
            <v>4082237.9910146017</v>
          </cell>
          <cell r="S397">
            <v>5601469</v>
          </cell>
          <cell r="T397">
            <v>6136602</v>
          </cell>
          <cell r="U397">
            <v>4961140.4709773492</v>
          </cell>
          <cell r="V397">
            <v>6513824.8995449692</v>
          </cell>
          <cell r="W397">
            <v>8295544.259748688</v>
          </cell>
          <cell r="X397">
            <v>10244530.21225068</v>
          </cell>
          <cell r="Y397">
            <v>12588292.263764545</v>
          </cell>
          <cell r="Z397">
            <v>15583946.43142749</v>
          </cell>
          <cell r="AA397">
            <v>18431931.84646637</v>
          </cell>
          <cell r="AB397">
            <v>21591951.232012965</v>
          </cell>
          <cell r="AC397">
            <v>24823093.701638825</v>
          </cell>
          <cell r="AD397">
            <v>28126566.911644384</v>
          </cell>
          <cell r="AE397">
            <v>32003020.478827037</v>
          </cell>
          <cell r="AF397">
            <v>35535134.38935589</v>
          </cell>
          <cell r="AG397">
            <v>39143700.914864138</v>
          </cell>
          <cell r="AH397">
            <v>42830245.48257684</v>
          </cell>
          <cell r="AI397">
            <v>46596406.825612023</v>
          </cell>
          <cell r="AJ397">
            <v>50863319.359809041</v>
          </cell>
          <cell r="AK397">
            <v>54794168.036474667</v>
          </cell>
          <cell r="AL397">
            <v>58810405.949500576</v>
          </cell>
          <cell r="AM397">
            <v>62869169.284232378</v>
          </cell>
        </row>
        <row r="432">
          <cell r="S432">
            <v>2359413.2929102164</v>
          </cell>
          <cell r="T432">
            <v>-271096.76618237887</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51521.66</v>
          </cell>
          <cell r="V542">
            <v>56010.971867391716</v>
          </cell>
          <cell r="W542">
            <v>60638.842904298974</v>
          </cell>
          <cell r="X542">
            <v>65416.02530750099</v>
          </cell>
          <cell r="Y542">
            <v>70354.315456253273</v>
          </cell>
          <cell r="Z542">
            <v>75466.658020163144</v>
          </cell>
          <cell r="AA542">
            <v>80767.26047474907</v>
          </cell>
          <cell r="AB542">
            <v>86271.719065421959</v>
          </cell>
          <cell r="AC542">
            <v>91997.157364696119</v>
          </cell>
          <cell r="AD542">
            <v>97962.378681927774</v>
          </cell>
          <cell r="AE542">
            <v>104188.03371079227</v>
          </cell>
          <cell r="AF542">
            <v>110696.80493825239</v>
          </cell>
          <cell r="AG542">
            <v>117513.60949112471</v>
          </cell>
          <cell r="AH542">
            <v>124665.82226397702</v>
          </cell>
          <cell r="AI542">
            <v>132183.52135645435</v>
          </cell>
          <cell r="AJ542">
            <v>140099.75805094265</v>
          </cell>
          <cell r="AK542">
            <v>148450.85378457047</v>
          </cell>
          <cell r="AL542">
            <v>157276.72681494878</v>
          </cell>
          <cell r="AM542">
            <v>166621.25154898665</v>
          </cell>
        </row>
        <row r="573">
          <cell r="U573">
            <v>80602.200000000012</v>
          </cell>
          <cell r="V573">
            <v>80602.200000000012</v>
          </cell>
          <cell r="W573">
            <v>80602.200000000012</v>
          </cell>
          <cell r="X573">
            <v>80602.200000000012</v>
          </cell>
          <cell r="Y573">
            <v>80602.200000000012</v>
          </cell>
          <cell r="Z573">
            <v>80602.200000000012</v>
          </cell>
          <cell r="AA573">
            <v>80602.200000000012</v>
          </cell>
          <cell r="AB573">
            <v>80602.200000000012</v>
          </cell>
          <cell r="AC573">
            <v>80602.200000000012</v>
          </cell>
          <cell r="AD573">
            <v>80602.200000000012</v>
          </cell>
          <cell r="AE573">
            <v>5.8207660913467407E-11</v>
          </cell>
          <cell r="AF573">
            <v>0</v>
          </cell>
          <cell r="AG573">
            <v>0</v>
          </cell>
          <cell r="AH573">
            <v>0</v>
          </cell>
          <cell r="AI573">
            <v>0</v>
          </cell>
          <cell r="AJ573">
            <v>0</v>
          </cell>
          <cell r="AK573">
            <v>0</v>
          </cell>
          <cell r="AL573">
            <v>0</v>
          </cell>
          <cell r="AM573">
            <v>0</v>
          </cell>
        </row>
        <row r="604">
          <cell r="U604">
            <v>83873.200000000012</v>
          </cell>
          <cell r="V604">
            <v>83873.200000000012</v>
          </cell>
          <cell r="W604">
            <v>83873.200000000012</v>
          </cell>
          <cell r="X604">
            <v>83873.200000000012</v>
          </cell>
          <cell r="Y604">
            <v>83873.199999999953</v>
          </cell>
          <cell r="Z604">
            <v>83873.200000000012</v>
          </cell>
          <cell r="AA604">
            <v>83873.200000000012</v>
          </cell>
          <cell r="AB604">
            <v>83873.200000000012</v>
          </cell>
          <cell r="AC604">
            <v>83873.200000000012</v>
          </cell>
          <cell r="AD604">
            <v>83873.199999999953</v>
          </cell>
          <cell r="AE604">
            <v>83873.200000000012</v>
          </cell>
          <cell r="AF604">
            <v>83873.200000000012</v>
          </cell>
          <cell r="AG604">
            <v>83873.200000000012</v>
          </cell>
          <cell r="AH604">
            <v>83873.200000000012</v>
          </cell>
          <cell r="AI604">
            <v>83873.199999999953</v>
          </cell>
          <cell r="AJ604">
            <v>83873.200000000012</v>
          </cell>
          <cell r="AK604">
            <v>83873.200000000012</v>
          </cell>
          <cell r="AL604">
            <v>83873.200000000012</v>
          </cell>
          <cell r="AM604">
            <v>83873.200000000012</v>
          </cell>
        </row>
      </sheetData>
      <sheetData sheetId="31" refreshError="1">
        <row r="19">
          <cell r="N19">
            <v>599</v>
          </cell>
          <cell r="O19">
            <v>599.16666666666663</v>
          </cell>
          <cell r="P19">
            <v>748.95833333333337</v>
          </cell>
          <cell r="Q19">
            <v>2479.5526666666669</v>
          </cell>
          <cell r="R19">
            <v>4629</v>
          </cell>
          <cell r="S19">
            <v>5643.2685329186106</v>
          </cell>
          <cell r="T19">
            <v>14089.37376879212</v>
          </cell>
          <cell r="U19">
            <v>21873.164852255057</v>
          </cell>
          <cell r="V19">
            <v>22091.896500777606</v>
          </cell>
          <cell r="W19">
            <v>22312.815465785381</v>
          </cell>
          <cell r="X19">
            <v>22535.943620443239</v>
          </cell>
          <cell r="Y19">
            <v>22761.30305664767</v>
          </cell>
          <cell r="Z19">
            <v>22988.916087214151</v>
          </cell>
          <cell r="AA19">
            <v>23218.80524808629</v>
          </cell>
          <cell r="AB19">
            <v>23450.993300567152</v>
          </cell>
          <cell r="AC19">
            <v>23685.503233572825</v>
          </cell>
          <cell r="AD19">
            <v>23922.358265908551</v>
          </cell>
          <cell r="AE19">
            <v>24161.581848567639</v>
          </cell>
          <cell r="AF19">
            <v>24403.197667053315</v>
          </cell>
          <cell r="AG19">
            <v>24647.229643723847</v>
          </cell>
          <cell r="AH19">
            <v>24893.701940161085</v>
          </cell>
          <cell r="AI19">
            <v>25142.638959562693</v>
          </cell>
          <cell r="AJ19">
            <v>25394.065349158325</v>
          </cell>
          <cell r="AK19">
            <v>25648.006002649905</v>
          </cell>
          <cell r="AL19">
            <v>25904.486062676402</v>
          </cell>
          <cell r="AM19">
            <v>26163.530923303166</v>
          </cell>
        </row>
        <row r="26">
          <cell r="Q26">
            <v>0.1</v>
          </cell>
          <cell r="R26">
            <v>0.1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N33">
            <v>2034.9056603773586</v>
          </cell>
          <cell r="O33">
            <v>1797.5</v>
          </cell>
          <cell r="P33">
            <v>2246.875</v>
          </cell>
          <cell r="Q33">
            <v>619.88816666666673</v>
          </cell>
          <cell r="R33">
            <v>1158</v>
          </cell>
          <cell r="S33">
            <v>1411.7314670813894</v>
          </cell>
          <cell r="T33">
            <v>3524.6262312078798</v>
          </cell>
          <cell r="U33">
            <v>5471.8351477449451</v>
          </cell>
          <cell r="V33">
            <v>5526.5534992223947</v>
          </cell>
          <cell r="W33">
            <v>5581.819034214619</v>
          </cell>
          <cell r="X33">
            <v>5637.6372245567663</v>
          </cell>
          <cell r="Y33">
            <v>5694.0135968023333</v>
          </cell>
          <cell r="Z33">
            <v>5750.9537327703574</v>
          </cell>
          <cell r="AA33">
            <v>5808.4632700980601</v>
          </cell>
          <cell r="AB33">
            <v>5866.5479027990414</v>
          </cell>
          <cell r="AC33">
            <v>5925.2133818270313</v>
          </cell>
          <cell r="AD33">
            <v>5984.4655156453018</v>
          </cell>
          <cell r="AE33">
            <v>6044.3101708017548</v>
          </cell>
          <cell r="AF33">
            <v>6104.7532725097726</v>
          </cell>
          <cell r="AG33">
            <v>6165.8008052348705</v>
          </cell>
          <cell r="AH33">
            <v>6227.4588132872186</v>
          </cell>
          <cell r="AI33">
            <v>6289.7334014200906</v>
          </cell>
          <cell r="AJ33">
            <v>6352.6307354342916</v>
          </cell>
          <cell r="AK33">
            <v>6416.1570427886345</v>
          </cell>
          <cell r="AL33">
            <v>6480.3186132165201</v>
          </cell>
          <cell r="AM33">
            <v>6545.1217993486853</v>
          </cell>
        </row>
        <row r="40">
          <cell r="N40">
            <v>19.172000000000001</v>
          </cell>
          <cell r="O40">
            <v>19.172000000000001</v>
          </cell>
          <cell r="P40">
            <v>23.006399999999996</v>
          </cell>
          <cell r="Q40">
            <v>29.333333333333332</v>
          </cell>
          <cell r="R40">
            <v>105</v>
          </cell>
          <cell r="S40">
            <v>71</v>
          </cell>
          <cell r="T40">
            <v>53</v>
          </cell>
          <cell r="U40">
            <v>74</v>
          </cell>
          <cell r="V40">
            <v>111</v>
          </cell>
          <cell r="W40">
            <v>166.5</v>
          </cell>
          <cell r="X40">
            <v>249.75</v>
          </cell>
          <cell r="Y40">
            <v>252.2475</v>
          </cell>
          <cell r="Z40">
            <v>254.76997500000002</v>
          </cell>
          <cell r="AA40">
            <v>257.31767475000004</v>
          </cell>
          <cell r="AB40">
            <v>259.89085149750002</v>
          </cell>
          <cell r="AC40">
            <v>262.48976001247502</v>
          </cell>
          <cell r="AD40">
            <v>265.11465761259979</v>
          </cell>
          <cell r="AE40">
            <v>267.76580418872578</v>
          </cell>
          <cell r="AF40">
            <v>270.44346223061302</v>
          </cell>
          <cell r="AG40">
            <v>273.14789685291913</v>
          </cell>
          <cell r="AH40">
            <v>275.87937582144832</v>
          </cell>
          <cell r="AI40">
            <v>278.63816957966282</v>
          </cell>
          <cell r="AJ40">
            <v>281.42455127545946</v>
          </cell>
          <cell r="AK40">
            <v>284.23879678821407</v>
          </cell>
          <cell r="AL40">
            <v>287.08118475609621</v>
          </cell>
          <cell r="AM40">
            <v>289.95199660365716</v>
          </cell>
        </row>
        <row r="47">
          <cell r="N47">
            <v>23966</v>
          </cell>
          <cell r="O47">
            <v>22288.333333333332</v>
          </cell>
          <cell r="P47">
            <v>27381.116666666665</v>
          </cell>
          <cell r="S47">
            <v>58692.03</v>
          </cell>
          <cell r="T47">
            <v>109254.2</v>
          </cell>
          <cell r="U47">
            <v>167128.5</v>
          </cell>
          <cell r="V47">
            <v>179677.785</v>
          </cell>
          <cell r="W47">
            <v>197791.56285000002</v>
          </cell>
          <cell r="X47">
            <v>224244.97847850001</v>
          </cell>
          <cell r="Y47">
            <v>226487.42826328502</v>
          </cell>
          <cell r="Z47">
            <v>228752.30254591789</v>
          </cell>
          <cell r="AA47">
            <v>231039.82557137703</v>
          </cell>
          <cell r="AB47">
            <v>233350.22382709084</v>
          </cell>
          <cell r="AC47">
            <v>235683.72606536173</v>
          </cell>
          <cell r="AD47">
            <v>238040.56332601534</v>
          </cell>
          <cell r="AE47">
            <v>240420.96895927552</v>
          </cell>
          <cell r="AF47">
            <v>242825.17864886826</v>
          </cell>
          <cell r="AG47">
            <v>245253.43043535692</v>
          </cell>
          <cell r="AH47">
            <v>247705.9647397105</v>
          </cell>
          <cell r="AI47">
            <v>250183.02438710761</v>
          </cell>
          <cell r="AJ47">
            <v>252684.85463097872</v>
          </cell>
          <cell r="AK47">
            <v>255211.70317728847</v>
          </cell>
          <cell r="AL47">
            <v>257763.82020906135</v>
          </cell>
          <cell r="AM47">
            <v>260341.45841115192</v>
          </cell>
        </row>
        <row r="49">
          <cell r="N49">
            <v>224555.70032794442</v>
          </cell>
          <cell r="O49">
            <v>231653.67046859165</v>
          </cell>
          <cell r="P49">
            <v>238976</v>
          </cell>
          <cell r="Q49">
            <v>347793.54693161929</v>
          </cell>
          <cell r="R49">
            <v>330674.05978784955</v>
          </cell>
          <cell r="S49">
            <v>342908.99999999994</v>
          </cell>
          <cell r="T49">
            <v>355596.63299999991</v>
          </cell>
          <cell r="U49">
            <v>368753.70842099987</v>
          </cell>
          <cell r="V49">
            <v>382397.59563257685</v>
          </cell>
          <cell r="W49">
            <v>396546.30667098216</v>
          </cell>
          <cell r="X49">
            <v>411218.52001780848</v>
          </cell>
          <cell r="Y49">
            <v>426433.60525846737</v>
          </cell>
          <cell r="Z49">
            <v>442211.64865303063</v>
          </cell>
          <cell r="AA49">
            <v>458573.47965319274</v>
          </cell>
          <cell r="AB49">
            <v>475540.69840036082</v>
          </cell>
          <cell r="AC49">
            <v>493135.70424117416</v>
          </cell>
          <cell r="AD49">
            <v>511381.72529809759</v>
          </cell>
          <cell r="AE49">
            <v>530302.84913412714</v>
          </cell>
          <cell r="AF49">
            <v>549924.05455208977</v>
          </cell>
          <cell r="AG49">
            <v>570271.2445705171</v>
          </cell>
          <cell r="AH49">
            <v>591371.28061962617</v>
          </cell>
          <cell r="AI49">
            <v>613252.01800255233</v>
          </cell>
          <cell r="AJ49">
            <v>635942.34266864671</v>
          </cell>
          <cell r="AK49">
            <v>659472.20934738661</v>
          </cell>
          <cell r="AL49">
            <v>683872.68109323981</v>
          </cell>
          <cell r="AM49">
            <v>709175.97029368964</v>
          </cell>
        </row>
        <row r="51">
          <cell r="N51">
            <v>0.10672630427550805</v>
          </cell>
          <cell r="O51">
            <v>9.6214030575247272E-2</v>
          </cell>
          <cell r="P51">
            <v>0.11457684732637029</v>
          </cell>
          <cell r="S51">
            <v>0.17115919967104978</v>
          </cell>
          <cell r="T51">
            <v>0.30724194174245745</v>
          </cell>
          <cell r="U51">
            <v>0.45322527254205186</v>
          </cell>
          <cell r="V51">
            <v>0.46987163897505707</v>
          </cell>
          <cell r="W51">
            <v>0.49878553783659207</v>
          </cell>
          <cell r="X51">
            <v>0.54531828592931253</v>
          </cell>
          <cell r="Y51">
            <v>0.53112002776143274</v>
          </cell>
          <cell r="Z51">
            <v>0.51729144458924503</v>
          </cell>
          <cell r="AA51">
            <v>0.50382291131642953</v>
          </cell>
          <cell r="AB51">
            <v>0.4907050534518746</v>
          </cell>
          <cell r="AC51">
            <v>0.47792874058475732</v>
          </cell>
          <cell r="AD51">
            <v>0.46548508002951289</v>
          </cell>
          <cell r="AE51">
            <v>0.45336541063626629</v>
          </cell>
          <cell r="AF51">
            <v>0.44156129676241945</v>
          </cell>
          <cell r="AG51">
            <v>0.43006452240119925</v>
          </cell>
          <cell r="AH51">
            <v>0.41886708546307744</v>
          </cell>
          <cell r="AI51">
            <v>0.40796119220608312</v>
          </cell>
          <cell r="AJ51">
            <v>0.39733925181113217</v>
          </cell>
          <cell r="AK51">
            <v>0.3869938710985954</v>
          </cell>
          <cell r="AL51">
            <v>0.37691784938243145</v>
          </cell>
          <cell r="AM51">
            <v>0.36710417345829871</v>
          </cell>
        </row>
        <row r="57">
          <cell r="N57">
            <v>178</v>
          </cell>
          <cell r="O57">
            <v>178</v>
          </cell>
          <cell r="P57">
            <v>182.45</v>
          </cell>
          <cell r="Q57">
            <v>419.83333333333337</v>
          </cell>
          <cell r="R57">
            <v>423.2</v>
          </cell>
          <cell r="S57">
            <v>388</v>
          </cell>
          <cell r="T57">
            <v>601</v>
          </cell>
          <cell r="U57">
            <v>601</v>
          </cell>
          <cell r="V57">
            <v>607.01</v>
          </cell>
          <cell r="W57">
            <v>613.08010000000002</v>
          </cell>
          <cell r="X57">
            <v>619.21090100000004</v>
          </cell>
          <cell r="Y57">
            <v>625.40301001</v>
          </cell>
          <cell r="Z57">
            <v>631.65704011009996</v>
          </cell>
          <cell r="AA57">
            <v>637.97361051120095</v>
          </cell>
          <cell r="AB57">
            <v>644.35334661631293</v>
          </cell>
          <cell r="AC57">
            <v>650.79688008247604</v>
          </cell>
          <cell r="AD57">
            <v>657.30484888330079</v>
          </cell>
          <cell r="AE57">
            <v>663.87789737213382</v>
          </cell>
          <cell r="AF57">
            <v>670.51667634585522</v>
          </cell>
          <cell r="AG57">
            <v>677.2218431093138</v>
          </cell>
          <cell r="AH57">
            <v>683.99406154040696</v>
          </cell>
          <cell r="AI57">
            <v>690.83400215581105</v>
          </cell>
          <cell r="AJ57">
            <v>697.74234217736921</v>
          </cell>
          <cell r="AK57">
            <v>704.71976559914287</v>
          </cell>
          <cell r="AL57">
            <v>711.76696325513433</v>
          </cell>
          <cell r="AM57">
            <v>718.88463288768571</v>
          </cell>
        </row>
        <row r="68">
          <cell r="N68">
            <v>505119.85</v>
          </cell>
          <cell r="O68">
            <v>477564.17499999999</v>
          </cell>
          <cell r="P68">
            <v>565116.58228409942</v>
          </cell>
          <cell r="Q68">
            <v>0</v>
          </cell>
          <cell r="R68">
            <v>0</v>
          </cell>
          <cell r="S68">
            <v>1751453.1845311041</v>
          </cell>
          <cell r="T68">
            <v>4663823.8539999994</v>
          </cell>
          <cell r="U68">
            <v>6377877.870000001</v>
          </cell>
          <cell r="V68">
            <v>6540918.3986999998</v>
          </cell>
          <cell r="W68">
            <v>6755220.2076869998</v>
          </cell>
          <cell r="X68">
            <v>7046111.3472638708</v>
          </cell>
          <cell r="Y68">
            <v>7116572.4607365085</v>
          </cell>
          <cell r="Z68">
            <v>7187738.1853438746</v>
          </cell>
          <cell r="AA68">
            <v>7259615.5671973135</v>
          </cell>
          <cell r="AB68">
            <v>7332211.7228692854</v>
          </cell>
          <cell r="AC68">
            <v>7405533.8400979796</v>
          </cell>
          <cell r="AD68">
            <v>7479589.1784989592</v>
          </cell>
          <cell r="AE68">
            <v>7554385.0702839494</v>
          </cell>
          <cell r="AF68">
            <v>7629928.9209867874</v>
          </cell>
          <cell r="AG68">
            <v>7706228.2101966552</v>
          </cell>
          <cell r="AH68">
            <v>7783290.4922986245</v>
          </cell>
          <cell r="AI68">
            <v>7861123.3972216081</v>
          </cell>
          <cell r="AJ68">
            <v>7939734.631193825</v>
          </cell>
          <cell r="AK68">
            <v>8019131.9775057621</v>
          </cell>
          <cell r="AL68">
            <v>8099323.2972808201</v>
          </cell>
          <cell r="AM68">
            <v>8180316.5302536283</v>
          </cell>
        </row>
        <row r="70">
          <cell r="N70">
            <v>2831.0776603773588</v>
          </cell>
          <cell r="O70">
            <v>2593.8386666666665</v>
          </cell>
          <cell r="P70">
            <v>3201.2897333333335</v>
          </cell>
          <cell r="Q70">
            <v>3548.7075000000004</v>
          </cell>
          <cell r="R70">
            <v>6315.3</v>
          </cell>
          <cell r="S70">
            <v>7514.1</v>
          </cell>
          <cell r="T70">
            <v>18268</v>
          </cell>
          <cell r="U70">
            <v>28020</v>
          </cell>
          <cell r="V70">
            <v>28336.46</v>
          </cell>
          <cell r="W70">
            <v>28674.214599999999</v>
          </cell>
          <cell r="X70">
            <v>29042.541746000003</v>
          </cell>
          <cell r="Y70">
            <v>29332.967163460002</v>
          </cell>
          <cell r="Z70">
            <v>29626.29683509461</v>
          </cell>
          <cell r="AA70">
            <v>29922.559803445554</v>
          </cell>
          <cell r="AB70">
            <v>30221.785401480007</v>
          </cell>
          <cell r="AC70">
            <v>30524.003255494805</v>
          </cell>
          <cell r="AD70">
            <v>30829.243288049754</v>
          </cell>
          <cell r="AE70">
            <v>31137.535720930253</v>
          </cell>
          <cell r="AF70">
            <v>31448.911078139558</v>
          </cell>
          <cell r="AG70">
            <v>31763.40018892095</v>
          </cell>
          <cell r="AH70">
            <v>32081.034190810158</v>
          </cell>
          <cell r="AI70">
            <v>32401.844532718256</v>
          </cell>
          <cell r="AJ70">
            <v>32725.862978045443</v>
          </cell>
          <cell r="AK70">
            <v>33053.121607825895</v>
          </cell>
          <cell r="AL70">
            <v>33383.652823904151</v>
          </cell>
          <cell r="AM70">
            <v>33717.489352143188</v>
          </cell>
        </row>
        <row r="77">
          <cell r="N77">
            <v>1122488.5555555555</v>
          </cell>
          <cell r="O77">
            <v>1061253.7222222222</v>
          </cell>
          <cell r="P77">
            <v>1130233.1645681988</v>
          </cell>
          <cell r="S77">
            <v>3848732</v>
          </cell>
          <cell r="T77">
            <v>5810524</v>
          </cell>
          <cell r="U77">
            <v>8542511.1751490347</v>
          </cell>
          <cell r="V77">
            <v>8740035.7167206015</v>
          </cell>
          <cell r="W77">
            <v>8989370.8913267087</v>
          </cell>
          <cell r="X77">
            <v>9315853.5008166973</v>
          </cell>
          <cell r="Y77">
            <v>9422473.0794607643</v>
          </cell>
          <cell r="Z77">
            <v>9530373.2971010134</v>
          </cell>
          <cell r="AA77">
            <v>9639570.3763471674</v>
          </cell>
          <cell r="AB77">
            <v>9750080.7564576603</v>
          </cell>
          <cell r="AC77">
            <v>9861921.0963730961</v>
          </cell>
          <cell r="AD77">
            <v>9975108.2777938712</v>
          </cell>
          <cell r="AE77">
            <v>10089659.408302609</v>
          </cell>
          <cell r="AF77">
            <v>10205591.824532062</v>
          </cell>
          <cell r="AG77">
            <v>10322923.095379187</v>
          </cell>
          <cell r="AH77">
            <v>10441671.025266066</v>
          </cell>
          <cell r="AI77">
            <v>10561853.657448377</v>
          </cell>
          <cell r="AJ77">
            <v>10683489.27737217</v>
          </cell>
          <cell r="AK77">
            <v>10806596.416079581</v>
          </cell>
          <cell r="AL77">
            <v>10931193.853664335</v>
          </cell>
          <cell r="AM77">
            <v>11057300.622777674</v>
          </cell>
        </row>
        <row r="78">
          <cell r="S78">
            <v>2097278.8154688962</v>
          </cell>
          <cell r="T78">
            <v>2130689.8307101685</v>
          </cell>
          <cell r="U78">
            <v>2164633.1051490344</v>
          </cell>
          <cell r="V78">
            <v>2199117.1180206025</v>
          </cell>
          <cell r="W78">
            <v>2234150.4836397092</v>
          </cell>
          <cell r="X78">
            <v>2269741.9535528277</v>
          </cell>
          <cell r="Y78">
            <v>2305900.418724257</v>
          </cell>
          <cell r="Z78">
            <v>2342634.9117571386</v>
          </cell>
          <cell r="AA78">
            <v>2379954.6091498551</v>
          </cell>
          <cell r="AB78">
            <v>2417868.8335883752</v>
          </cell>
          <cell r="AC78">
            <v>2456387.0562751177</v>
          </cell>
          <cell r="AD78">
            <v>2495518.8992949133</v>
          </cell>
          <cell r="AE78">
            <v>2535274.1380186612</v>
          </cell>
          <cell r="AF78">
            <v>2575662.7035452751</v>
          </cell>
          <cell r="AG78">
            <v>2616694.6851825318</v>
          </cell>
          <cell r="AH78">
            <v>2658380.3329674415</v>
          </cell>
          <cell r="AI78">
            <v>2700730.0602267692</v>
          </cell>
          <cell r="AJ78">
            <v>2743754.4461783455</v>
          </cell>
          <cell r="AK78">
            <v>2787464.2385738203</v>
          </cell>
          <cell r="AL78">
            <v>2831870.356383516</v>
          </cell>
          <cell r="AM78">
            <v>2876983.8925240468</v>
          </cell>
        </row>
        <row r="79">
          <cell r="S79">
            <v>0.76469162740035812</v>
          </cell>
          <cell r="T79">
            <v>0.31954819276917623</v>
          </cell>
          <cell r="U79">
            <v>0.21165245031914917</v>
          </cell>
          <cell r="V79">
            <v>0.21262283311097779</v>
          </cell>
          <cell r="W79">
            <v>0.21346566294966238</v>
          </cell>
          <cell r="X79">
            <v>0.21411593930068634</v>
          </cell>
          <cell r="Y79">
            <v>0.21537321330502235</v>
          </cell>
          <cell r="Z79">
            <v>0.21663786993545867</v>
          </cell>
          <cell r="AA79">
            <v>0.21790995254226583</v>
          </cell>
          <cell r="AB79">
            <v>0.21918950473026405</v>
          </cell>
          <cell r="AC79">
            <v>0.22047657036031809</v>
          </cell>
          <cell r="AD79">
            <v>0.22177119355084063</v>
          </cell>
          <cell r="AE79">
            <v>0.22307341867930469</v>
          </cell>
          <cell r="AF79">
            <v>0.22438329038376473</v>
          </cell>
          <cell r="AG79">
            <v>0.22570085356438677</v>
          </cell>
          <cell r="AH79">
            <v>0.22702615338498747</v>
          </cell>
          <cell r="AI79">
            <v>0.22835923527458241</v>
          </cell>
          <cell r="AJ79">
            <v>0.229700144928943</v>
          </cell>
          <cell r="AK79">
            <v>0.23104892831216331</v>
          </cell>
          <cell r="AL79">
            <v>0.23240563165823527</v>
          </cell>
          <cell r="AM79">
            <v>0.2337703014726332</v>
          </cell>
        </row>
        <row r="80">
          <cell r="S80">
            <v>87.993405167672762</v>
          </cell>
          <cell r="T80">
            <v>89.395197327830175</v>
          </cell>
          <cell r="U80">
            <v>22.186853840816468</v>
          </cell>
          <cell r="V80">
            <v>13.043393861109326</v>
          </cell>
          <cell r="W80">
            <v>13.096128538341649</v>
          </cell>
          <cell r="X80">
            <v>13.149356183139327</v>
          </cell>
          <cell r="Y80">
            <v>13.203077288687322</v>
          </cell>
          <cell r="Z80">
            <v>13.257292397892677</v>
          </cell>
          <cell r="AA80">
            <v>13.312002102504872</v>
          </cell>
          <cell r="AB80">
            <v>13.367207042266358</v>
          </cell>
          <cell r="AC80">
            <v>13.422907904092172</v>
          </cell>
          <cell r="AD80">
            <v>13.479105421277664</v>
          </cell>
          <cell r="AE80">
            <v>13.535800372733272</v>
          </cell>
          <cell r="AF80">
            <v>13.592993582245494</v>
          </cell>
          <cell r="AG80">
            <v>13.650685917763061</v>
          </cell>
          <cell r="AH80">
            <v>13.708878290707524</v>
          </cell>
          <cell r="AI80">
            <v>13.767571655307368</v>
          </cell>
          <cell r="AJ80">
            <v>13.826767007954876</v>
          </cell>
          <cell r="AK80">
            <v>13.886465386584945</v>
          </cell>
          <cell r="AL80">
            <v>13.946667870075197</v>
          </cell>
          <cell r="AM80">
            <v>14.007375577666535</v>
          </cell>
        </row>
        <row r="83">
          <cell r="N83">
            <v>505119.84999999992</v>
          </cell>
          <cell r="O83">
            <v>477564.17499999999</v>
          </cell>
          <cell r="P83">
            <v>565116.58228409942</v>
          </cell>
          <cell r="Q83">
            <v>1710769.5194999999</v>
          </cell>
          <cell r="R83">
            <v>980629.40705616842</v>
          </cell>
          <cell r="S83">
            <v>1751453</v>
          </cell>
          <cell r="T83">
            <v>3679834.1692898315</v>
          </cell>
          <cell r="U83">
            <v>6377878.0700000003</v>
          </cell>
          <cell r="V83">
            <v>6540918.598699999</v>
          </cell>
          <cell r="W83">
            <v>6755220.4076869991</v>
          </cell>
          <cell r="X83">
            <v>7046111.54726387</v>
          </cell>
          <cell r="Y83">
            <v>7116572.6607365068</v>
          </cell>
          <cell r="Z83">
            <v>7187738.3853438748</v>
          </cell>
          <cell r="AA83">
            <v>7259615.7671973128</v>
          </cell>
          <cell r="AB83">
            <v>7332211.9228692856</v>
          </cell>
          <cell r="AC83">
            <v>7405534.040097978</v>
          </cell>
          <cell r="AD83">
            <v>7479589.3784989584</v>
          </cell>
          <cell r="AE83">
            <v>7554385.2702839477</v>
          </cell>
          <cell r="AF83">
            <v>7629929.1209867867</v>
          </cell>
          <cell r="AG83">
            <v>7706228.4101966545</v>
          </cell>
          <cell r="AH83">
            <v>7783290.6922986247</v>
          </cell>
          <cell r="AI83">
            <v>7861123.5972216083</v>
          </cell>
          <cell r="AJ83">
            <v>7939734.8311938252</v>
          </cell>
          <cell r="AK83">
            <v>8019132.1775057605</v>
          </cell>
          <cell r="AL83">
            <v>8099323.4972808193</v>
          </cell>
          <cell r="AM83">
            <v>8180316.7302536275</v>
          </cell>
        </row>
        <row r="86">
          <cell r="N86">
            <v>0</v>
          </cell>
          <cell r="O86">
            <v>0</v>
          </cell>
          <cell r="P86">
            <v>0</v>
          </cell>
          <cell r="S86">
            <v>1.0535885608398132E-7</v>
          </cell>
          <cell r="T86">
            <v>0.21098345810514141</v>
          </cell>
          <cell r="U86">
            <v>-3.1358392771352328E-8</v>
          </cell>
          <cell r="V86">
            <v>-3.057674580198011E-8</v>
          </cell>
          <cell r="W86">
            <v>-2.9606732843134864E-8</v>
          </cell>
          <cell r="X86">
            <v>-2.8384450567742192E-8</v>
          </cell>
          <cell r="Y86">
            <v>-2.8103416260805147E-8</v>
          </cell>
          <cell r="Z86">
            <v>-2.7825164838901628E-8</v>
          </cell>
          <cell r="AA86">
            <v>-2.7549668102366809E-8</v>
          </cell>
          <cell r="AB86">
            <v>-2.7276899183803494E-8</v>
          </cell>
          <cell r="AC86">
            <v>-2.7006830549680672E-8</v>
          </cell>
          <cell r="AD86">
            <v>-2.6739436442824172E-8</v>
          </cell>
          <cell r="AE86">
            <v>-2.6474689329702983E-8</v>
          </cell>
          <cell r="AF86">
            <v>-2.6212563897232144E-8</v>
          </cell>
          <cell r="AG86">
            <v>-2.5953033500059064E-8</v>
          </cell>
          <cell r="AH86">
            <v>-2.5696073047143386E-8</v>
          </cell>
          <cell r="AI86">
            <v>-2.544165633722173E-8</v>
          </cell>
          <cell r="AJ86">
            <v>-2.5189758723342948E-8</v>
          </cell>
          <cell r="AK86">
            <v>-2.4940354892422079E-8</v>
          </cell>
          <cell r="AL86">
            <v>-2.4693420863641791E-8</v>
          </cell>
          <cell r="AM86">
            <v>-2.4448931545961727E-8</v>
          </cell>
        </row>
        <row r="131">
          <cell r="N131">
            <v>244650.35780822113</v>
          </cell>
          <cell r="O131">
            <v>232897.81262505002</v>
          </cell>
          <cell r="P131">
            <v>258875.08296329639</v>
          </cell>
          <cell r="Q131">
            <v>218442.82521272445</v>
          </cell>
          <cell r="R131">
            <v>374513.80657188548</v>
          </cell>
          <cell r="S131">
            <v>680174.33436532505</v>
          </cell>
          <cell r="T131">
            <v>2083353.2247346262</v>
          </cell>
          <cell r="U131">
            <v>4155632.7056221184</v>
          </cell>
          <cell r="V131">
            <v>4843979.7207031511</v>
          </cell>
          <cell r="W131">
            <v>4942139.4442166183</v>
          </cell>
          <cell r="X131">
            <v>5268786.3582065376</v>
          </cell>
          <cell r="Y131">
            <v>5582732.5587154487</v>
          </cell>
          <cell r="Z131">
            <v>5864102.2780430131</v>
          </cell>
          <cell r="AA131">
            <v>6159653.0311594177</v>
          </cell>
          <cell r="AB131">
            <v>6470099.5421650093</v>
          </cell>
          <cell r="AC131">
            <v>6665496.5465382533</v>
          </cell>
          <cell r="AD131">
            <v>6866794.5404075664</v>
          </cell>
          <cell r="AE131">
            <v>7074171.7336550094</v>
          </cell>
          <cell r="AF131">
            <v>7287811.7181010693</v>
          </cell>
          <cell r="AG131">
            <v>7507903.6300391927</v>
          </cell>
          <cell r="AH131">
            <v>7734642.3176788781</v>
          </cell>
          <cell r="AI131">
            <v>7968228.5136455316</v>
          </cell>
          <cell r="AJ131">
            <v>8208869.0126898345</v>
          </cell>
          <cell r="AK131">
            <v>8456776.854763912</v>
          </cell>
          <cell r="AL131">
            <v>8712171.5136264525</v>
          </cell>
          <cell r="AM131">
            <v>8975279.0911436118</v>
          </cell>
        </row>
        <row r="135">
          <cell r="K135" t="str">
            <v>See: Chimoio investment proposal &gt;&gt;</v>
          </cell>
          <cell r="N135">
            <v>95798.32</v>
          </cell>
          <cell r="O135">
            <v>95798.32</v>
          </cell>
          <cell r="P135">
            <v>107773.11</v>
          </cell>
          <cell r="Q135">
            <v>106844.88003461483</v>
          </cell>
          <cell r="R135">
            <v>157744</v>
          </cell>
          <cell r="S135">
            <v>412668</v>
          </cell>
          <cell r="T135">
            <v>208398</v>
          </cell>
          <cell r="U135">
            <v>264022.51543682942</v>
          </cell>
          <cell r="V135">
            <v>321452.08974928834</v>
          </cell>
          <cell r="W135">
            <v>325183.66994993429</v>
          </cell>
          <cell r="X135">
            <v>329211.09560416325</v>
          </cell>
          <cell r="Y135">
            <v>332968.55993304268</v>
          </cell>
          <cell r="Z135">
            <v>336298.24553237308</v>
          </cell>
          <cell r="AA135">
            <v>339661.22798769682</v>
          </cell>
          <cell r="AB135">
            <v>343057.84026757377</v>
          </cell>
          <cell r="AC135">
            <v>346488.41867024946</v>
          </cell>
          <cell r="AD135">
            <v>349953.30285695195</v>
          </cell>
          <cell r="AE135">
            <v>353452.83588552149</v>
          </cell>
          <cell r="AF135">
            <v>356987.36424437672</v>
          </cell>
          <cell r="AG135">
            <v>360557.23788682051</v>
          </cell>
          <cell r="AH135">
            <v>364162.81026568863</v>
          </cell>
          <cell r="AI135">
            <v>367804.43836834555</v>
          </cell>
          <cell r="AJ135">
            <v>371482.48275202897</v>
          </cell>
          <cell r="AK135">
            <v>375197.30757954926</v>
          </cell>
          <cell r="AL135">
            <v>378949.28065534472</v>
          </cell>
          <cell r="AM135">
            <v>382738.77346189821</v>
          </cell>
        </row>
        <row r="139">
          <cell r="N139">
            <v>340448.67780822114</v>
          </cell>
          <cell r="O139">
            <v>328696.13262505003</v>
          </cell>
          <cell r="P139">
            <v>366648.19296329637</v>
          </cell>
          <cell r="Q139">
            <v>325287.70524733927</v>
          </cell>
          <cell r="R139">
            <v>532257.80657188548</v>
          </cell>
          <cell r="S139">
            <v>1092842.334365325</v>
          </cell>
          <cell r="T139">
            <v>2291751.2247346262</v>
          </cell>
          <cell r="U139">
            <v>4729617.7554536024</v>
          </cell>
          <cell r="V139">
            <v>5486883.8360518897</v>
          </cell>
          <cell r="W139">
            <v>5385347.949254605</v>
          </cell>
          <cell r="X139">
            <v>5609329.328328792</v>
          </cell>
          <cell r="Y139">
            <v>5926989.7304227902</v>
          </cell>
          <cell r="Z139">
            <v>6211660.8097417857</v>
          </cell>
          <cell r="AA139">
            <v>6510558.472610685</v>
          </cell>
          <cell r="AB139">
            <v>6824395.7713022018</v>
          </cell>
          <cell r="AC139">
            <v>7023335.5705633601</v>
          </cell>
          <cell r="AD139">
            <v>7228211.7872694675</v>
          </cell>
          <cell r="AE139">
            <v>7439202.9855820714</v>
          </cell>
          <cell r="AF139">
            <v>7656493.1151439445</v>
          </cell>
          <cell r="AG139">
            <v>7880271.6736490401</v>
          </cell>
          <cell r="AH139">
            <v>8110733.8743213657</v>
          </cell>
          <cell r="AI139">
            <v>8348080.8184509873</v>
          </cell>
          <cell r="AJ139">
            <v>8592519.6731398869</v>
          </cell>
          <cell r="AK139">
            <v>8844263.8544150069</v>
          </cell>
          <cell r="AL139">
            <v>9103533.2158706021</v>
          </cell>
          <cell r="AM139">
            <v>9370554.2430067454</v>
          </cell>
        </row>
        <row r="140">
          <cell r="N140">
            <v>170224.33890411057</v>
          </cell>
          <cell r="O140">
            <v>164348.06631252501</v>
          </cell>
          <cell r="P140">
            <v>201656.50612981303</v>
          </cell>
          <cell r="Q140">
            <v>0</v>
          </cell>
          <cell r="R140">
            <v>191687.00799018037</v>
          </cell>
          <cell r="S140">
            <v>526378.67956656357</v>
          </cell>
          <cell r="T140">
            <v>1754418.7360839602</v>
          </cell>
          <cell r="U140">
            <v>4265427.3791092662</v>
          </cell>
          <cell r="V140">
            <v>5139313.5976230176</v>
          </cell>
          <cell r="W140">
            <v>5018589.924224861</v>
          </cell>
          <cell r="X140">
            <v>5198039.3033649456</v>
          </cell>
          <cell r="Y140">
            <v>5477071.4256830905</v>
          </cell>
          <cell r="Z140">
            <v>5736782.1777720964</v>
          </cell>
          <cell r="AA140">
            <v>6009319.5393058918</v>
          </cell>
          <cell r="AB140">
            <v>6295318.2872159509</v>
          </cell>
          <cell r="AC140">
            <v>6478818.0795379952</v>
          </cell>
          <cell r="AD140">
            <v>6667793.3824276282</v>
          </cell>
          <cell r="AE140">
            <v>6862408.8944720523</v>
          </cell>
          <cell r="AF140">
            <v>7062834.2815374807</v>
          </cell>
          <cell r="AG140">
            <v>7269244.3267147718</v>
          </cell>
          <cell r="AH140">
            <v>7481819.0847927788</v>
          </cell>
          <cell r="AI140">
            <v>7700744.0413961057</v>
          </cell>
          <cell r="AJ140">
            <v>7926210.2769281678</v>
          </cell>
          <cell r="AK140">
            <v>8158414.6354646217</v>
          </cell>
          <cell r="AL140">
            <v>8397559.8987467475</v>
          </cell>
          <cell r="AM140">
            <v>8643854.9654286429</v>
          </cell>
        </row>
        <row r="159">
          <cell r="S159">
            <v>4333743</v>
          </cell>
          <cell r="T159">
            <v>37415908.123047672</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N168">
            <v>0</v>
          </cell>
          <cell r="O168">
            <v>65.3</v>
          </cell>
          <cell r="P168">
            <v>65.3</v>
          </cell>
          <cell r="Q168">
            <v>65.3</v>
          </cell>
          <cell r="R168">
            <v>65.3</v>
          </cell>
          <cell r="S168">
            <v>65.3</v>
          </cell>
          <cell r="T168">
            <v>65.3</v>
          </cell>
          <cell r="U168">
            <v>267.298</v>
          </cell>
          <cell r="V168">
            <v>461.91800000000001</v>
          </cell>
          <cell r="W168">
            <v>467.387</v>
          </cell>
          <cell r="X168">
            <v>472.91068999999999</v>
          </cell>
          <cell r="Y168">
            <v>478.48961690000004</v>
          </cell>
          <cell r="Z168">
            <v>484.12433306900004</v>
          </cell>
          <cell r="AA168">
            <v>489.81539639969014</v>
          </cell>
          <cell r="AB168">
            <v>495.56337036368694</v>
          </cell>
          <cell r="AC168">
            <v>501.36882406732383</v>
          </cell>
          <cell r="AD168">
            <v>507.23233230799707</v>
          </cell>
          <cell r="AE168">
            <v>513.15447563107705</v>
          </cell>
          <cell r="AF168">
            <v>519.13584038738782</v>
          </cell>
          <cell r="AG168">
            <v>525.17701879126173</v>
          </cell>
          <cell r="AH168">
            <v>531.27860897917435</v>
          </cell>
          <cell r="AI168">
            <v>537.44121506896613</v>
          </cell>
          <cell r="AJ168">
            <v>543.66544721965568</v>
          </cell>
          <cell r="AK168">
            <v>549.95192169185236</v>
          </cell>
          <cell r="AL168">
            <v>556.30126090877081</v>
          </cell>
          <cell r="AM168">
            <v>562.71409351785849</v>
          </cell>
        </row>
        <row r="195">
          <cell r="S195">
            <v>0</v>
          </cell>
          <cell r="T195">
            <v>8846673.1663015168</v>
          </cell>
          <cell r="U195">
            <v>0</v>
          </cell>
          <cell r="V195">
            <v>371650.14595915412</v>
          </cell>
          <cell r="W195">
            <v>471634.53300588141</v>
          </cell>
          <cell r="X195">
            <v>620752.70671664446</v>
          </cell>
          <cell r="Y195">
            <v>193754.74864169702</v>
          </cell>
          <cell r="Z195">
            <v>195692.29612811984</v>
          </cell>
          <cell r="AA195">
            <v>197649.21908939994</v>
          </cell>
          <cell r="AB195">
            <v>199625.71128029216</v>
          </cell>
          <cell r="AC195">
            <v>201621.96839309702</v>
          </cell>
          <cell r="AD195">
            <v>203638.18807702934</v>
          </cell>
          <cell r="AE195">
            <v>205674.56995779628</v>
          </cell>
          <cell r="AF195">
            <v>207731.31565737812</v>
          </cell>
          <cell r="AG195">
            <v>209808.6288139442</v>
          </cell>
          <cell r="AH195">
            <v>211906.71510208779</v>
          </cell>
          <cell r="AI195">
            <v>214025.78225310906</v>
          </cell>
          <cell r="AJ195">
            <v>216166.04007564261</v>
          </cell>
          <cell r="AK195">
            <v>218327.70047639767</v>
          </cell>
          <cell r="AL195">
            <v>220510.97748115921</v>
          </cell>
          <cell r="AM195">
            <v>222716.08725597872</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4222479</v>
          </cell>
          <cell r="T210">
            <v>46262581.289349183</v>
          </cell>
          <cell r="U210">
            <v>0</v>
          </cell>
          <cell r="V210">
            <v>371650.14595915412</v>
          </cell>
          <cell r="W210">
            <v>471634.53300588141</v>
          </cell>
          <cell r="X210">
            <v>620752.70671664446</v>
          </cell>
          <cell r="Y210">
            <v>193754.74864169702</v>
          </cell>
          <cell r="Z210">
            <v>195692.29612811984</v>
          </cell>
          <cell r="AA210">
            <v>197649.21908939994</v>
          </cell>
          <cell r="AB210">
            <v>199625.71128029216</v>
          </cell>
          <cell r="AC210">
            <v>201621.96839309702</v>
          </cell>
          <cell r="AD210">
            <v>203638.18807702934</v>
          </cell>
          <cell r="AE210">
            <v>205674.56995779628</v>
          </cell>
          <cell r="AF210">
            <v>207731.31565737812</v>
          </cell>
          <cell r="AG210">
            <v>209808.6288139442</v>
          </cell>
          <cell r="AH210">
            <v>211906.71510208779</v>
          </cell>
          <cell r="AI210">
            <v>214025.78225310906</v>
          </cell>
          <cell r="AJ210">
            <v>216166.04007564261</v>
          </cell>
          <cell r="AK210">
            <v>218327.70047639767</v>
          </cell>
          <cell r="AL210">
            <v>220510.97748115921</v>
          </cell>
          <cell r="AM210">
            <v>222716.08725597872</v>
          </cell>
        </row>
        <row r="212">
          <cell r="S212">
            <v>72835</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38429</v>
          </cell>
          <cell r="T214">
            <v>0</v>
          </cell>
          <cell r="U214">
            <v>0</v>
          </cell>
          <cell r="V214">
            <v>0</v>
          </cell>
          <cell r="W214">
            <v>0</v>
          </cell>
          <cell r="X214">
            <v>0</v>
          </cell>
          <cell r="Y214">
            <v>0</v>
          </cell>
          <cell r="Z214">
            <v>1349225</v>
          </cell>
          <cell r="AA214">
            <v>0</v>
          </cell>
          <cell r="AB214">
            <v>0</v>
          </cell>
          <cell r="AC214">
            <v>0</v>
          </cell>
          <cell r="AD214">
            <v>0</v>
          </cell>
          <cell r="AE214">
            <v>1349225</v>
          </cell>
          <cell r="AF214">
            <v>0</v>
          </cell>
          <cell r="AG214">
            <v>0</v>
          </cell>
          <cell r="AH214">
            <v>0</v>
          </cell>
          <cell r="AI214">
            <v>0</v>
          </cell>
          <cell r="AJ214">
            <v>1349225</v>
          </cell>
          <cell r="AK214">
            <v>0</v>
          </cell>
          <cell r="AL214">
            <v>0</v>
          </cell>
          <cell r="AM214">
            <v>0</v>
          </cell>
        </row>
        <row r="216">
          <cell r="S216">
            <v>4333743</v>
          </cell>
          <cell r="T216">
            <v>46262581.289349191</v>
          </cell>
          <cell r="U216">
            <v>0</v>
          </cell>
          <cell r="V216">
            <v>371650.14595915412</v>
          </cell>
          <cell r="W216">
            <v>471634.53300588141</v>
          </cell>
          <cell r="X216">
            <v>620752.70671664446</v>
          </cell>
          <cell r="Y216">
            <v>193754.74864169702</v>
          </cell>
          <cell r="Z216">
            <v>1544917.2961281198</v>
          </cell>
          <cell r="AA216">
            <v>197649.21908939994</v>
          </cell>
          <cell r="AB216">
            <v>199625.71128029216</v>
          </cell>
          <cell r="AC216">
            <v>201621.96839309702</v>
          </cell>
          <cell r="AD216">
            <v>203638.18807702934</v>
          </cell>
          <cell r="AE216">
            <v>1554899.5699577963</v>
          </cell>
          <cell r="AF216">
            <v>207731.31565737812</v>
          </cell>
          <cell r="AG216">
            <v>209808.6288139442</v>
          </cell>
          <cell r="AH216">
            <v>211906.71510208779</v>
          </cell>
          <cell r="AI216">
            <v>214025.78225310906</v>
          </cell>
          <cell r="AJ216">
            <v>1565391.0400756425</v>
          </cell>
          <cell r="AK216">
            <v>218327.70047639767</v>
          </cell>
          <cell r="AL216">
            <v>220510.97748115921</v>
          </cell>
          <cell r="AM216">
            <v>222716.08725597872</v>
          </cell>
        </row>
        <row r="223">
          <cell r="N223">
            <v>70.5</v>
          </cell>
          <cell r="O223">
            <v>64.592232335875082</v>
          </cell>
          <cell r="P223">
            <v>75.81235805789413</v>
          </cell>
          <cell r="Q223">
            <v>115.00000000000001</v>
          </cell>
          <cell r="R223">
            <v>165</v>
          </cell>
          <cell r="S223">
            <v>136</v>
          </cell>
          <cell r="T223">
            <v>136</v>
          </cell>
          <cell r="U223">
            <v>252.18</v>
          </cell>
          <cell r="V223">
            <v>255.02813999999998</v>
          </cell>
          <cell r="W223">
            <v>229.39371679999999</v>
          </cell>
          <cell r="X223">
            <v>220.72331726959999</v>
          </cell>
          <cell r="Y223">
            <v>211.19736357691201</v>
          </cell>
          <cell r="Z223">
            <v>201.45881847864334</v>
          </cell>
          <cell r="AA223">
            <v>191.50438274205155</v>
          </cell>
          <cell r="AB223">
            <v>181.33071240888003</v>
          </cell>
          <cell r="AC223">
            <v>183.14401953296883</v>
          </cell>
          <cell r="AD223">
            <v>184.97545972829855</v>
          </cell>
          <cell r="AE223">
            <v>186.8252143255815</v>
          </cell>
          <cell r="AF223">
            <v>188.69346646883736</v>
          </cell>
          <cell r="AG223">
            <v>190.5804011335257</v>
          </cell>
          <cell r="AH223">
            <v>192.48620514486095</v>
          </cell>
          <cell r="AI223">
            <v>194.41106719630955</v>
          </cell>
          <cell r="AJ223">
            <v>196.35517786827265</v>
          </cell>
          <cell r="AK223">
            <v>198.31872964695538</v>
          </cell>
          <cell r="AL223">
            <v>200.30191694342491</v>
          </cell>
          <cell r="AM223">
            <v>202.30493611285911</v>
          </cell>
        </row>
        <row r="225">
          <cell r="N225">
            <v>84600</v>
          </cell>
          <cell r="O225">
            <v>77510.67880305009</v>
          </cell>
          <cell r="P225">
            <v>90974.829669472951</v>
          </cell>
          <cell r="Q225">
            <v>345000.00000000006</v>
          </cell>
          <cell r="R225">
            <v>518528</v>
          </cell>
          <cell r="S225">
            <v>432440</v>
          </cell>
          <cell r="T225">
            <v>759605</v>
          </cell>
          <cell r="U225">
            <v>1503977.4644385444</v>
          </cell>
          <cell r="V225">
            <v>1637948.4072936543</v>
          </cell>
          <cell r="W225">
            <v>1572424.1470259675</v>
          </cell>
          <cell r="X225">
            <v>1606003.3261505072</v>
          </cell>
          <cell r="Y225">
            <v>1621501.8301647617</v>
          </cell>
          <cell r="Z225">
            <v>1621836.5194382844</v>
          </cell>
          <cell r="AA225">
            <v>1605934.1008008593</v>
          </cell>
          <cell r="AB225">
            <v>1573199.1611867463</v>
          </cell>
          <cell r="AC225">
            <v>1661148.0736933108</v>
          </cell>
          <cell r="AD225">
            <v>1754013.7261790987</v>
          </cell>
          <cell r="AE225">
            <v>1852070.9865342777</v>
          </cell>
          <cell r="AF225">
            <v>1955610.0890009834</v>
          </cell>
          <cell r="AG225">
            <v>2064937.4932215381</v>
          </cell>
          <cell r="AH225">
            <v>2180376.7913113418</v>
          </cell>
          <cell r="AI225">
            <v>2302269.6656412063</v>
          </cell>
          <cell r="AJ225">
            <v>2430976.9001640454</v>
          </cell>
          <cell r="AK225">
            <v>2566879.4482792662</v>
          </cell>
          <cell r="AL225">
            <v>2710379.5603955938</v>
          </cell>
          <cell r="AM225">
            <v>2861901.9745297278</v>
          </cell>
        </row>
        <row r="231">
          <cell r="N231">
            <v>44899.542222222219</v>
          </cell>
          <cell r="O231">
            <v>42450.148888888893</v>
          </cell>
          <cell r="P231">
            <v>45209.326582727954</v>
          </cell>
          <cell r="S231">
            <v>39059.727719791015</v>
          </cell>
          <cell r="T231">
            <v>49163</v>
          </cell>
          <cell r="U231">
            <v>102510.13410178841</v>
          </cell>
          <cell r="V231">
            <v>107502.43931566339</v>
          </cell>
          <cell r="W231">
            <v>113665.20129829142</v>
          </cell>
          <cell r="X231">
            <v>120903.12318507781</v>
          </cell>
          <cell r="Y231">
            <v>125319.56869361915</v>
          </cell>
          <cell r="Z231">
            <v>129695.35720243418</v>
          </cell>
          <cell r="AA231">
            <v>134014.89804484413</v>
          </cell>
          <cell r="AB231">
            <v>138262.30299081362</v>
          </cell>
          <cell r="AC231">
            <v>142645.23503880153</v>
          </cell>
          <cell r="AD231">
            <v>147168.05011283592</v>
          </cell>
          <cell r="AE231">
            <v>151835.24521960813</v>
          </cell>
          <cell r="AF231">
            <v>156651.46305476068</v>
          </cell>
          <cell r="AG231">
            <v>161621.49676081288</v>
          </cell>
          <cell r="AH231">
            <v>166750.29484175716</v>
          </cell>
          <cell r="AI231">
            <v>172042.96623952806</v>
          </cell>
          <cell r="AJ231">
            <v>177504.78557772134</v>
          </cell>
          <cell r="AK231">
            <v>183141.1985781171</v>
          </cell>
          <cell r="AL231">
            <v>188957.82765575172</v>
          </cell>
          <cell r="AM231">
            <v>194960.47769847143</v>
          </cell>
        </row>
        <row r="237">
          <cell r="N237">
            <v>33450.158955555555</v>
          </cell>
          <cell r="O237">
            <v>31625.360922222222</v>
          </cell>
          <cell r="P237">
            <v>33680.948304132326</v>
          </cell>
          <cell r="S237">
            <v>99133.91544636144</v>
          </cell>
          <cell r="T237">
            <v>337464</v>
          </cell>
          <cell r="U237">
            <v>499477.3360310946</v>
          </cell>
          <cell r="V237">
            <v>523802.18284481962</v>
          </cell>
          <cell r="W237">
            <v>553830.04267202725</v>
          </cell>
          <cell r="X237">
            <v>589096.58460068668</v>
          </cell>
          <cell r="Y237">
            <v>610615.57349540736</v>
          </cell>
          <cell r="Z237">
            <v>631936.46246476716</v>
          </cell>
          <cell r="AA237">
            <v>652983.28648610844</v>
          </cell>
          <cell r="AB237">
            <v>673678.63066887576</v>
          </cell>
          <cell r="AC237">
            <v>695034.32630342187</v>
          </cell>
          <cell r="AD237">
            <v>717071.59748967201</v>
          </cell>
          <cell r="AE237">
            <v>739812.35574829637</v>
          </cell>
          <cell r="AF237">
            <v>763279.22246470116</v>
          </cell>
          <cell r="AG237">
            <v>787495.55207186728</v>
          </cell>
          <cell r="AH237">
            <v>812485.45599656343</v>
          </cell>
          <cell r="AI237">
            <v>838273.82739427942</v>
          </cell>
          <cell r="AJ237">
            <v>864886.36669907696</v>
          </cell>
          <cell r="AK237">
            <v>892349.60801542597</v>
          </cell>
          <cell r="AL237">
            <v>920690.94638001279</v>
          </cell>
          <cell r="AM237">
            <v>949938.66592242871</v>
          </cell>
        </row>
        <row r="250">
          <cell r="N250">
            <v>34044.867780822118</v>
          </cell>
          <cell r="O250">
            <v>32869.613262505001</v>
          </cell>
          <cell r="P250">
            <v>40331.301225962612</v>
          </cell>
          <cell r="S250">
            <v>191609.30851373967</v>
          </cell>
          <cell r="T250">
            <v>84535.041474654383</v>
          </cell>
          <cell r="U250">
            <v>210098.76526549383</v>
          </cell>
          <cell r="V250">
            <v>141114.92012054825</v>
          </cell>
          <cell r="W250">
            <v>150547.61078066588</v>
          </cell>
          <cell r="X250">
            <v>143959.73967896317</v>
          </cell>
          <cell r="Y250">
            <v>130199.37133042768</v>
          </cell>
          <cell r="Z250">
            <v>127443.93421994094</v>
          </cell>
          <cell r="AA250">
            <v>115439.07296909014</v>
          </cell>
          <cell r="AB250">
            <v>104547.01496663256</v>
          </cell>
          <cell r="AC250">
            <v>94668.20490885168</v>
          </cell>
          <cell r="AD250">
            <v>85711.403844526911</v>
          </cell>
          <cell r="AE250">
            <v>84306.241254852881</v>
          </cell>
          <cell r="AF250">
            <v>76470.654420016697</v>
          </cell>
          <cell r="AG250">
            <v>69361.615573982999</v>
          </cell>
          <cell r="AH250">
            <v>62912.980212423463</v>
          </cell>
          <cell r="AI250">
            <v>57064.381027943353</v>
          </cell>
          <cell r="AJ250">
            <v>51760.763774061656</v>
          </cell>
          <cell r="AK250">
            <v>46951.953932749631</v>
          </cell>
          <cell r="AL250">
            <v>42592.25323939498</v>
          </cell>
          <cell r="AM250">
            <v>59705.23339206673</v>
          </cell>
        </row>
        <row r="255">
          <cell r="N255">
            <v>20332.799756830191</v>
          </cell>
          <cell r="O255">
            <v>18628.949304000002</v>
          </cell>
          <cell r="P255">
            <v>22991.662864800004</v>
          </cell>
          <cell r="R255">
            <v>755584</v>
          </cell>
          <cell r="S255">
            <v>294360.04832010792</v>
          </cell>
          <cell r="T255">
            <v>1679016</v>
          </cell>
          <cell r="U255">
            <v>1143196.6954853432</v>
          </cell>
          <cell r="V255">
            <v>1214364.3298693576</v>
          </cell>
          <cell r="W255">
            <v>1279205.0439590651</v>
          </cell>
          <cell r="X255">
            <v>1341412.8001028288</v>
          </cell>
          <cell r="Y255">
            <v>1394388.194409997</v>
          </cell>
          <cell r="Z255">
            <v>1440343.4612687933</v>
          </cell>
          <cell r="AA255">
            <v>1478035.2822029383</v>
          </cell>
          <cell r="AB255">
            <v>1506394.2984141384</v>
          </cell>
          <cell r="AC255">
            <v>1551430.9687538259</v>
          </cell>
          <cell r="AD255">
            <v>1597814.100426659</v>
          </cell>
          <cell r="AE255">
            <v>1645583.9485871149</v>
          </cell>
          <cell r="AF255">
            <v>1694781.971898024</v>
          </cell>
          <cell r="AG255">
            <v>1745450.8685118589</v>
          </cell>
          <cell r="AH255">
            <v>1797634.613127758</v>
          </cell>
          <cell r="AI255">
            <v>1851378.4951564383</v>
          </cell>
          <cell r="AJ255">
            <v>1906729.1580261304</v>
          </cell>
          <cell r="AK255">
            <v>1963734.6396636374</v>
          </cell>
          <cell r="AL255">
            <v>2022444.4141856611</v>
          </cell>
          <cell r="AM255">
            <v>2082909.4348365692</v>
          </cell>
        </row>
        <row r="258">
          <cell r="Q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S260">
            <v>0</v>
          </cell>
          <cell r="U260">
            <v>83112.654112442367</v>
          </cell>
          <cell r="V260">
            <v>96879.594414063016</v>
          </cell>
          <cell r="W260">
            <v>98842.788884332374</v>
          </cell>
          <cell r="X260">
            <v>105375.72716413076</v>
          </cell>
          <cell r="Y260">
            <v>111654.65117430898</v>
          </cell>
          <cell r="Z260">
            <v>117282.04556086026</v>
          </cell>
          <cell r="AA260">
            <v>123193.06062318836</v>
          </cell>
          <cell r="AB260">
            <v>129401.99084330018</v>
          </cell>
          <cell r="AC260">
            <v>133309.93093076505</v>
          </cell>
          <cell r="AD260">
            <v>137335.89080815134</v>
          </cell>
          <cell r="AE260">
            <v>141483.43467310019</v>
          </cell>
          <cell r="AF260">
            <v>145756.23436202138</v>
          </cell>
          <cell r="AG260">
            <v>150158.07260078387</v>
          </cell>
          <cell r="AH260">
            <v>154692.84635357757</v>
          </cell>
          <cell r="AI260">
            <v>159364.57027291064</v>
          </cell>
          <cell r="AJ260">
            <v>164177.3802537967</v>
          </cell>
          <cell r="AK260">
            <v>169135.53709527824</v>
          </cell>
          <cell r="AL260">
            <v>174243.43027252905</v>
          </cell>
          <cell r="AM260">
            <v>179505.58182287225</v>
          </cell>
        </row>
        <row r="263">
          <cell r="N263">
            <v>217327.36871543009</v>
          </cell>
          <cell r="O263">
            <v>203084.75118066624</v>
          </cell>
          <cell r="P263">
            <v>233188.06864709582</v>
          </cell>
          <cell r="R263">
            <v>1274112</v>
          </cell>
          <cell r="S263">
            <v>1056603</v>
          </cell>
          <cell r="T263">
            <v>2909783.0414746543</v>
          </cell>
          <cell r="U263">
            <v>3542373.0494347066</v>
          </cell>
          <cell r="V263">
            <v>3721611.8738581063</v>
          </cell>
          <cell r="W263">
            <v>3768514.83462035</v>
          </cell>
          <cell r="X263">
            <v>3906751.3008821942</v>
          </cell>
          <cell r="Y263">
            <v>3993679.1892685215</v>
          </cell>
          <cell r="Z263">
            <v>4068537.7801550804</v>
          </cell>
          <cell r="AA263">
            <v>4109599.701127029</v>
          </cell>
          <cell r="AB263">
            <v>4125483.3990705074</v>
          </cell>
          <cell r="AC263">
            <v>4278236.7396289771</v>
          </cell>
          <cell r="AD263">
            <v>4439114.7688609436</v>
          </cell>
          <cell r="AE263">
            <v>4615092.2120172502</v>
          </cell>
          <cell r="AF263">
            <v>4792549.635200507</v>
          </cell>
          <cell r="AG263">
            <v>4979025.0987408441</v>
          </cell>
          <cell r="AH263">
            <v>5174852.9818434212</v>
          </cell>
          <cell r="AI263">
            <v>5380393.9057323057</v>
          </cell>
          <cell r="AJ263">
            <v>5596035.3544948315</v>
          </cell>
          <cell r="AK263">
            <v>5822192.3855644744</v>
          </cell>
          <cell r="AL263">
            <v>6059308.4321289435</v>
          </cell>
          <cell r="AM263">
            <v>6328921.3682021368</v>
          </cell>
        </row>
        <row r="271">
          <cell r="I271">
            <v>0</v>
          </cell>
          <cell r="J271">
            <v>0</v>
          </cell>
          <cell r="K271">
            <v>0</v>
          </cell>
          <cell r="L271">
            <v>0</v>
          </cell>
          <cell r="M271">
            <v>0</v>
          </cell>
          <cell r="N271">
            <v>0</v>
          </cell>
          <cell r="O271">
            <v>0</v>
          </cell>
          <cell r="P271">
            <v>19298802.367565978</v>
          </cell>
          <cell r="R271">
            <v>2113870</v>
          </cell>
          <cell r="S271">
            <v>6076284</v>
          </cell>
          <cell r="T271">
            <v>7644971.0136518767</v>
          </cell>
          <cell r="U271">
            <v>7644971.0136518767</v>
          </cell>
          <cell r="V271">
            <v>8016621.1596110305</v>
          </cell>
          <cell r="W271">
            <v>8488255.6926169116</v>
          </cell>
          <cell r="X271">
            <v>9109008.3993335553</v>
          </cell>
          <cell r="Y271">
            <v>9302763.1479752529</v>
          </cell>
          <cell r="Z271">
            <v>10847680.444103373</v>
          </cell>
          <cell r="AA271">
            <v>11045329.663192773</v>
          </cell>
          <cell r="AB271">
            <v>11244955.374473065</v>
          </cell>
          <cell r="AC271">
            <v>11446577.342866162</v>
          </cell>
          <cell r="AD271">
            <v>11650215.530943191</v>
          </cell>
          <cell r="AE271">
            <v>13205115.100900987</v>
          </cell>
          <cell r="AF271">
            <v>13412846.416558364</v>
          </cell>
          <cell r="AG271">
            <v>13622655.045372309</v>
          </cell>
          <cell r="AH271">
            <v>13834561.760474397</v>
          </cell>
          <cell r="AI271">
            <v>14048587.542727506</v>
          </cell>
          <cell r="AJ271">
            <v>15613978.582803149</v>
          </cell>
          <cell r="AK271">
            <v>15832306.283279546</v>
          </cell>
          <cell r="AL271">
            <v>16052817.260760704</v>
          </cell>
          <cell r="AM271">
            <v>16275533.348016683</v>
          </cell>
        </row>
        <row r="274">
          <cell r="N274">
            <v>0</v>
          </cell>
          <cell r="O274">
            <v>0</v>
          </cell>
          <cell r="P274">
            <v>293020.94971515803</v>
          </cell>
          <cell r="R274">
            <v>14530.625233994759</v>
          </cell>
          <cell r="S274">
            <v>10472</v>
          </cell>
          <cell r="T274">
            <v>14559.056886227545</v>
          </cell>
          <cell r="U274">
            <v>116837.48</v>
          </cell>
          <cell r="V274">
            <v>124270.48291918308</v>
          </cell>
          <cell r="W274">
            <v>133703.1735793007</v>
          </cell>
          <cell r="X274">
            <v>146118.22771363359</v>
          </cell>
          <cell r="Y274">
            <v>149993.32268646752</v>
          </cell>
          <cell r="Z274">
            <v>153907.16860902993</v>
          </cell>
          <cell r="AA274">
            <v>157860.15299081794</v>
          </cell>
          <cell r="AB274">
            <v>161852.66721642378</v>
          </cell>
          <cell r="AC274">
            <v>165885.10658428574</v>
          </cell>
          <cell r="AD274">
            <v>169957.87034582632</v>
          </cell>
          <cell r="AE274">
            <v>174071.36174498225</v>
          </cell>
          <cell r="AF274">
            <v>178225.98805812982</v>
          </cell>
          <cell r="AG274">
            <v>182422.1606344087</v>
          </cell>
          <cell r="AH274">
            <v>186660.29493645046</v>
          </cell>
          <cell r="AI274">
            <v>190940.81058151263</v>
          </cell>
          <cell r="AJ274">
            <v>195264.13138302549</v>
          </cell>
          <cell r="AK274">
            <v>199630.68539255345</v>
          </cell>
          <cell r="AL274">
            <v>204040.90494217662</v>
          </cell>
          <cell r="AM274">
            <v>208495.22668729621</v>
          </cell>
        </row>
        <row r="275">
          <cell r="N275">
            <v>0</v>
          </cell>
          <cell r="O275">
            <v>0</v>
          </cell>
          <cell r="P275">
            <v>106465.10866731002</v>
          </cell>
          <cell r="R275">
            <v>59027.854736053909</v>
          </cell>
          <cell r="S275">
            <v>73957</v>
          </cell>
          <cell r="T275">
            <v>13226.571856287426</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row>
        <row r="276">
          <cell r="N276">
            <v>0</v>
          </cell>
          <cell r="O276">
            <v>0</v>
          </cell>
          <cell r="P276">
            <v>716620.75902699621</v>
          </cell>
          <cell r="R276">
            <v>35800.63646574317</v>
          </cell>
          <cell r="S276">
            <v>9341</v>
          </cell>
          <cell r="T276">
            <v>86760.591317365266</v>
          </cell>
          <cell r="U276">
            <v>269845</v>
          </cell>
          <cell r="V276">
            <v>269845</v>
          </cell>
          <cell r="W276">
            <v>269845</v>
          </cell>
          <cell r="X276">
            <v>269845</v>
          </cell>
          <cell r="Y276">
            <v>269845</v>
          </cell>
          <cell r="Z276">
            <v>269845</v>
          </cell>
          <cell r="AA276">
            <v>269845</v>
          </cell>
          <cell r="AB276">
            <v>269845</v>
          </cell>
          <cell r="AC276">
            <v>269845</v>
          </cell>
          <cell r="AD276">
            <v>269845</v>
          </cell>
          <cell r="AE276">
            <v>269845</v>
          </cell>
          <cell r="AF276">
            <v>269845</v>
          </cell>
          <cell r="AG276">
            <v>269845</v>
          </cell>
          <cell r="AH276">
            <v>269845</v>
          </cell>
          <cell r="AI276">
            <v>269845</v>
          </cell>
          <cell r="AJ276">
            <v>269845</v>
          </cell>
          <cell r="AK276">
            <v>269845</v>
          </cell>
          <cell r="AL276">
            <v>269845</v>
          </cell>
          <cell r="AM276">
            <v>269845</v>
          </cell>
        </row>
        <row r="277">
          <cell r="J277">
            <v>0</v>
          </cell>
          <cell r="K277">
            <v>0</v>
          </cell>
          <cell r="L277">
            <v>0</v>
          </cell>
          <cell r="M277">
            <v>0</v>
          </cell>
          <cell r="N277">
            <v>0</v>
          </cell>
          <cell r="O277">
            <v>0</v>
          </cell>
          <cell r="P277">
            <v>1116106.8174094642</v>
          </cell>
          <cell r="R277">
            <v>112653</v>
          </cell>
          <cell r="S277">
            <v>93770</v>
          </cell>
          <cell r="T277">
            <v>114546.22005988023</v>
          </cell>
          <cell r="U277">
            <v>386682.48</v>
          </cell>
          <cell r="V277">
            <v>394115.48291918309</v>
          </cell>
          <cell r="W277">
            <v>403548.1735793007</v>
          </cell>
          <cell r="X277">
            <v>415963.22771363356</v>
          </cell>
          <cell r="Y277">
            <v>419838.32268646755</v>
          </cell>
          <cell r="Z277">
            <v>423752.16860902996</v>
          </cell>
          <cell r="AA277">
            <v>427705.15299081791</v>
          </cell>
          <cell r="AB277">
            <v>431697.66721642378</v>
          </cell>
          <cell r="AC277">
            <v>435730.10658428574</v>
          </cell>
          <cell r="AD277">
            <v>439802.87034582632</v>
          </cell>
          <cell r="AE277">
            <v>443916.36174498225</v>
          </cell>
          <cell r="AF277">
            <v>448070.98805812979</v>
          </cell>
          <cell r="AG277">
            <v>452267.1606344087</v>
          </cell>
          <cell r="AH277">
            <v>456505.29493645043</v>
          </cell>
          <cell r="AI277">
            <v>460785.81058151263</v>
          </cell>
          <cell r="AJ277">
            <v>465109.13138302549</v>
          </cell>
          <cell r="AK277">
            <v>469475.68539255345</v>
          </cell>
          <cell r="AL277">
            <v>473885.90494217665</v>
          </cell>
          <cell r="AM277">
            <v>478340.22668729618</v>
          </cell>
        </row>
        <row r="283">
          <cell r="I283">
            <v>0</v>
          </cell>
          <cell r="J283">
            <v>0</v>
          </cell>
          <cell r="K283">
            <v>0</v>
          </cell>
          <cell r="L283">
            <v>0</v>
          </cell>
          <cell r="M283">
            <v>0</v>
          </cell>
          <cell r="N283">
            <v>0</v>
          </cell>
          <cell r="O283">
            <v>0</v>
          </cell>
          <cell r="P283">
            <v>1116106.8174094642</v>
          </cell>
          <cell r="R283">
            <v>238370</v>
          </cell>
          <cell r="S283">
            <v>287039</v>
          </cell>
          <cell r="T283">
            <v>453872.01365187718</v>
          </cell>
          <cell r="U283">
            <v>840554.49365187716</v>
          </cell>
          <cell r="V283">
            <v>1234669.9765710603</v>
          </cell>
          <cell r="W283">
            <v>1638218.150150361</v>
          </cell>
          <cell r="X283">
            <v>2054181.3778639946</v>
          </cell>
          <cell r="Y283">
            <v>2474019.7005504621</v>
          </cell>
          <cell r="Z283">
            <v>2897771.8691594922</v>
          </cell>
          <cell r="AA283">
            <v>3325477.0221503098</v>
          </cell>
          <cell r="AB283">
            <v>3757174.6893667337</v>
          </cell>
          <cell r="AC283">
            <v>4192904.79595102</v>
          </cell>
          <cell r="AD283">
            <v>4632707.6662968462</v>
          </cell>
          <cell r="AE283">
            <v>5076624.0280418284</v>
          </cell>
          <cell r="AF283">
            <v>5524695.0160999577</v>
          </cell>
          <cell r="AG283">
            <v>5976962.1767343665</v>
          </cell>
          <cell r="AH283">
            <v>6433467.4716708176</v>
          </cell>
          <cell r="AI283">
            <v>6894253.2822523303</v>
          </cell>
          <cell r="AJ283">
            <v>7359362.4136353554</v>
          </cell>
          <cell r="AK283">
            <v>7828838.0990279093</v>
          </cell>
          <cell r="AL283">
            <v>8302724.0039700856</v>
          </cell>
          <cell r="AM283">
            <v>8781064.2306573819</v>
          </cell>
        </row>
        <row r="294">
          <cell r="H294" t="str">
            <v>month</v>
          </cell>
          <cell r="R294">
            <v>130153</v>
          </cell>
          <cell r="S294">
            <v>617198</v>
          </cell>
          <cell r="T294">
            <v>1158620</v>
          </cell>
          <cell r="U294">
            <v>1157837.3763443355</v>
          </cell>
          <cell r="V294">
            <v>1041217.2384288713</v>
          </cell>
          <cell r="W294">
            <v>1060405.0250297443</v>
          </cell>
          <cell r="X294">
            <v>1104937.0249638457</v>
          </cell>
          <cell r="Y294">
            <v>1143565.3047396988</v>
          </cell>
          <cell r="Z294">
            <v>1168525.6319696899</v>
          </cell>
          <cell r="AA294">
            <v>1194885.9333047937</v>
          </cell>
          <cell r="AB294">
            <v>1222724.4840862509</v>
          </cell>
          <cell r="AC294">
            <v>1238164.491025365</v>
          </cell>
          <cell r="AD294">
            <v>1254065.4048418391</v>
          </cell>
          <cell r="AE294">
            <v>1270441.0911100199</v>
          </cell>
          <cell r="AF294">
            <v>1287305.8336064648</v>
          </cell>
          <cell r="AG294">
            <v>1304674.3469342678</v>
          </cell>
          <cell r="AH294">
            <v>1322561.7895285874</v>
          </cell>
          <cell r="AI294">
            <v>1340983.7770548812</v>
          </cell>
          <cell r="AJ294">
            <v>1359956.3962117191</v>
          </cell>
          <cell r="AK294">
            <v>1379496.2189503862</v>
          </cell>
          <cell r="AL294">
            <v>1399620.3171238541</v>
          </cell>
          <cell r="AM294">
            <v>1420346.277578101</v>
          </cell>
        </row>
        <row r="295">
          <cell r="S295">
            <v>45883</v>
          </cell>
          <cell r="T295">
            <v>69774</v>
          </cell>
          <cell r="U295">
            <v>225742.25</v>
          </cell>
          <cell r="V295">
            <v>381710.5</v>
          </cell>
          <cell r="W295">
            <v>537678.75</v>
          </cell>
          <cell r="X295">
            <v>693647</v>
          </cell>
          <cell r="Y295">
            <v>693647</v>
          </cell>
          <cell r="Z295">
            <v>693647</v>
          </cell>
          <cell r="AA295">
            <v>693647</v>
          </cell>
          <cell r="AB295">
            <v>693647</v>
          </cell>
          <cell r="AC295">
            <v>693647</v>
          </cell>
          <cell r="AD295">
            <v>693647</v>
          </cell>
          <cell r="AE295">
            <v>693647</v>
          </cell>
          <cell r="AF295">
            <v>693647</v>
          </cell>
          <cell r="AG295">
            <v>693647</v>
          </cell>
          <cell r="AH295">
            <v>693647</v>
          </cell>
          <cell r="AI295">
            <v>693647</v>
          </cell>
          <cell r="AJ295">
            <v>693647</v>
          </cell>
          <cell r="AK295">
            <v>693647</v>
          </cell>
          <cell r="AL295">
            <v>693647</v>
          </cell>
          <cell r="AM295">
            <v>693647</v>
          </cell>
        </row>
        <row r="296">
          <cell r="S296">
            <v>42235</v>
          </cell>
          <cell r="U296">
            <v>155968.25</v>
          </cell>
          <cell r="V296">
            <v>155968.25</v>
          </cell>
          <cell r="W296">
            <v>155968.25</v>
          </cell>
          <cell r="X296">
            <v>155968.25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H298" t="str">
            <v>month</v>
          </cell>
          <cell r="R298">
            <v>649690</v>
          </cell>
          <cell r="S298">
            <v>1167474</v>
          </cell>
          <cell r="T298">
            <v>2431817</v>
          </cell>
          <cell r="U298">
            <v>55745.153450539037</v>
          </cell>
          <cell r="V298">
            <v>41118.401849196664</v>
          </cell>
          <cell r="W298">
            <v>43725.617284427179</v>
          </cell>
          <cell r="X298">
            <v>43718.112234705353</v>
          </cell>
          <cell r="Y298">
            <v>42180.476971095712</v>
          </cell>
          <cell r="Z298">
            <v>42444.556222173233</v>
          </cell>
          <cell r="AA298">
            <v>41178.292001601767</v>
          </cell>
          <cell r="AB298">
            <v>40091.51357723555</v>
          </cell>
          <cell r="AC298">
            <v>39193.751444949456</v>
          </cell>
          <cell r="AD298">
            <v>38470.729181781317</v>
          </cell>
          <cell r="AE298">
            <v>39012.994033406037</v>
          </cell>
          <cell r="AF298">
            <v>38522.894011711811</v>
          </cell>
          <cell r="AG298">
            <v>38177.71191419875</v>
          </cell>
          <cell r="AH298">
            <v>37967.394627393645</v>
          </cell>
          <cell r="AI298">
            <v>37882.865299935205</v>
          </cell>
          <cell r="AJ298">
            <v>37915.947915227509</v>
          </cell>
          <cell r="AK298">
            <v>38059.296956331083</v>
          </cell>
          <cell r="AL298">
            <v>38306.33200851491</v>
          </cell>
          <cell r="AM298">
            <v>33960.536635849428</v>
          </cell>
        </row>
        <row r="299">
          <cell r="H299" t="str">
            <v>months</v>
          </cell>
          <cell r="R299">
            <v>258126</v>
          </cell>
          <cell r="S299">
            <v>351727</v>
          </cell>
          <cell r="T299">
            <v>2271167</v>
          </cell>
          <cell r="U299">
            <v>2297674.4507901636</v>
          </cell>
          <cell r="V299">
            <v>2299194.0359365651</v>
          </cell>
          <cell r="W299">
            <v>2300978.7290045395</v>
          </cell>
          <cell r="X299">
            <v>2302067.7155682896</v>
          </cell>
          <cell r="Y299">
            <v>2303146.6771184085</v>
          </cell>
          <cell r="Z299">
            <v>2304211.7693809206</v>
          </cell>
          <cell r="AA299">
            <v>2305259.0747100636</v>
          </cell>
          <cell r="AB299">
            <v>2306339.7976808003</v>
          </cell>
          <cell r="AC299">
            <v>2307455.0123565895</v>
          </cell>
          <cell r="AD299">
            <v>2308605.8275883966</v>
          </cell>
          <cell r="AE299">
            <v>2309793.388150489</v>
          </cell>
          <cell r="AF299">
            <v>2311018.8759136251</v>
          </cell>
          <cell r="AG299">
            <v>2312283.5110568716</v>
          </cell>
          <cell r="AH299">
            <v>2313588.5533193359</v>
          </cell>
          <cell r="AI299">
            <v>2314935.3032931369</v>
          </cell>
          <cell r="AJ299">
            <v>2316325.103758988</v>
          </cell>
          <cell r="AK299">
            <v>2317759.3410658017</v>
          </cell>
          <cell r="AL299">
            <v>2319239.4465557877</v>
          </cell>
          <cell r="AM299">
            <v>2271167</v>
          </cell>
        </row>
        <row r="300">
          <cell r="R300">
            <v>131435</v>
          </cell>
          <cell r="S300">
            <v>571315</v>
          </cell>
          <cell r="T300">
            <v>1088846</v>
          </cell>
          <cell r="U300">
            <v>932095.1263443355</v>
          </cell>
          <cell r="V300">
            <v>659506.73842887126</v>
          </cell>
          <cell r="W300">
            <v>522726.27502974425</v>
          </cell>
          <cell r="X300">
            <v>411290.02496384573</v>
          </cell>
          <cell r="Y300">
            <v>449918.30473969877</v>
          </cell>
          <cell r="Z300">
            <v>474878.63196968986</v>
          </cell>
          <cell r="AA300">
            <v>501238.93330479367</v>
          </cell>
          <cell r="AB300">
            <v>529077.48408625089</v>
          </cell>
          <cell r="AC300">
            <v>544517.49102536496</v>
          </cell>
          <cell r="AD300">
            <v>560418.4048418391</v>
          </cell>
          <cell r="AE300">
            <v>576794.09111001994</v>
          </cell>
          <cell r="AF300">
            <v>593658.83360646479</v>
          </cell>
          <cell r="AG300">
            <v>611027.34693426779</v>
          </cell>
          <cell r="AH300">
            <v>628914.78952858737</v>
          </cell>
          <cell r="AI300">
            <v>647336.77705488121</v>
          </cell>
          <cell r="AJ300">
            <v>666309.39621171914</v>
          </cell>
          <cell r="AK300">
            <v>685849.21895038616</v>
          </cell>
          <cell r="AL300">
            <v>705973.31712385407</v>
          </cell>
          <cell r="AM300">
            <v>726699.27757810103</v>
          </cell>
        </row>
        <row r="329">
          <cell r="T329">
            <v>550</v>
          </cell>
        </row>
        <row r="332">
          <cell r="R332">
            <v>2295</v>
          </cell>
        </row>
        <row r="341">
          <cell r="R341">
            <v>445610</v>
          </cell>
          <cell r="S341">
            <v>71810</v>
          </cell>
          <cell r="T341">
            <v>97223</v>
          </cell>
        </row>
        <row r="346">
          <cell r="R346">
            <v>-1189759.1934281145</v>
          </cell>
          <cell r="S346">
            <v>-77805.665634674951</v>
          </cell>
          <cell r="T346">
            <v>-714704.81674002809</v>
          </cell>
          <cell r="U346">
            <v>721313.92162424186</v>
          </cell>
          <cell r="V346">
            <v>1287851.6865943335</v>
          </cell>
          <cell r="W346">
            <v>1342840.0295462017</v>
          </cell>
          <cell r="X346">
            <v>1535277.9029285065</v>
          </cell>
          <cell r="Y346">
            <v>1922021.9293799703</v>
          </cell>
          <cell r="Z346">
            <v>2131862.7434203057</v>
          </cell>
          <cell r="AA346">
            <v>2389714.5580200846</v>
          </cell>
          <cell r="AB346">
            <v>2687673.9833620754</v>
          </cell>
          <cell r="AC346">
            <v>2733748.2255795253</v>
          </cell>
          <cell r="AD346">
            <v>2777633.0744035747</v>
          </cell>
          <cell r="AE346">
            <v>2812532.3575232802</v>
          </cell>
          <cell r="AF346">
            <v>2852249.4471449386</v>
          </cell>
          <cell r="AG346">
            <v>2889435.7691851696</v>
          </cell>
          <cell r="AH346">
            <v>2923952.1461011451</v>
          </cell>
          <cell r="AI346">
            <v>2955639.0462815715</v>
          </cell>
          <cell r="AJ346">
            <v>2984316.1409470318</v>
          </cell>
          <cell r="AK346">
            <v>3009781.7767789857</v>
          </cell>
          <cell r="AL346">
            <v>3031812.362152854</v>
          </cell>
          <cell r="AM346">
            <v>3029096.4964033738</v>
          </cell>
        </row>
        <row r="349">
          <cell r="R349">
            <v>112653</v>
          </cell>
          <cell r="S349">
            <v>93770</v>
          </cell>
          <cell r="T349">
            <v>114546.22005988023</v>
          </cell>
          <cell r="U349">
            <v>386682.48</v>
          </cell>
          <cell r="V349">
            <v>394115.48291918309</v>
          </cell>
          <cell r="W349">
            <v>403548.1735793007</v>
          </cell>
          <cell r="X349">
            <v>415963.22771363356</v>
          </cell>
          <cell r="Y349">
            <v>419838.32268646755</v>
          </cell>
          <cell r="Z349">
            <v>423752.16860902996</v>
          </cell>
          <cell r="AA349">
            <v>427705.15299081791</v>
          </cell>
          <cell r="AB349">
            <v>431697.66721642378</v>
          </cell>
          <cell r="AC349">
            <v>435730.10658428574</v>
          </cell>
          <cell r="AD349">
            <v>439802.87034582632</v>
          </cell>
          <cell r="AE349">
            <v>443916.36174498225</v>
          </cell>
          <cell r="AF349">
            <v>448070.98805812979</v>
          </cell>
          <cell r="AG349">
            <v>452267.1606344087</v>
          </cell>
          <cell r="AH349">
            <v>456505.29493645043</v>
          </cell>
          <cell r="AI349">
            <v>460785.81058151263</v>
          </cell>
          <cell r="AJ349">
            <v>465109.13138302549</v>
          </cell>
          <cell r="AK349">
            <v>469475.68539255345</v>
          </cell>
          <cell r="AL349">
            <v>473885.90494217665</v>
          </cell>
          <cell r="AM349">
            <v>478340.22668729618</v>
          </cell>
        </row>
        <row r="353">
          <cell r="T353">
            <v>4242</v>
          </cell>
        </row>
        <row r="357">
          <cell r="R357">
            <v>34791.806571885478</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R359">
            <v>-1337204</v>
          </cell>
          <cell r="S359">
            <v>-171575.66563467495</v>
          </cell>
          <cell r="T359">
            <v>-833493.03679990838</v>
          </cell>
          <cell r="U359">
            <v>334631.44162424188</v>
          </cell>
          <cell r="V359">
            <v>893736.20367515041</v>
          </cell>
          <cell r="W359">
            <v>939291.85596690094</v>
          </cell>
          <cell r="X359">
            <v>1119314.6752148729</v>
          </cell>
          <cell r="Y359">
            <v>1502183.6066935027</v>
          </cell>
          <cell r="Z359">
            <v>1708110.5748112756</v>
          </cell>
          <cell r="AA359">
            <v>1962009.4050292666</v>
          </cell>
          <cell r="AB359">
            <v>2255976.3161456515</v>
          </cell>
          <cell r="AC359">
            <v>2298018.1189952395</v>
          </cell>
          <cell r="AD359">
            <v>2337830.2040577484</v>
          </cell>
          <cell r="AE359">
            <v>2368615.995778298</v>
          </cell>
          <cell r="AF359">
            <v>2404178.4590868088</v>
          </cell>
          <cell r="AG359">
            <v>2437168.6085507609</v>
          </cell>
          <cell r="AH359">
            <v>2467446.8511646949</v>
          </cell>
          <cell r="AI359">
            <v>2494853.2357000588</v>
          </cell>
          <cell r="AJ359">
            <v>2519207.0095640062</v>
          </cell>
          <cell r="AK359">
            <v>2540306.0913864323</v>
          </cell>
          <cell r="AL359">
            <v>2557926.4572106772</v>
          </cell>
          <cell r="AM359">
            <v>2550756.2697160775</v>
          </cell>
        </row>
        <row r="366">
          <cell r="R366">
            <v>17147</v>
          </cell>
          <cell r="S366">
            <v>57436</v>
          </cell>
          <cell r="T366">
            <v>72291</v>
          </cell>
          <cell r="U366">
            <v>-1512216.5020597195</v>
          </cell>
          <cell r="V366">
            <v>32077.235702333506</v>
          </cell>
          <cell r="W366">
            <v>1512520.2510149181</v>
          </cell>
          <cell r="X366">
            <v>3158137.9123958503</v>
          </cell>
          <cell r="Y366">
            <v>5038914.9651862383</v>
          </cell>
          <cell r="Z366">
            <v>7145016.3683651201</v>
          </cell>
          <cell r="AA366">
            <v>9506057.0555003881</v>
          </cell>
          <cell r="AB366">
            <v>12163724.986685904</v>
          </cell>
          <cell r="AC366">
            <v>14880020.22851824</v>
          </cell>
          <cell r="AD366">
            <v>17639878.551610366</v>
          </cell>
          <cell r="AE366">
            <v>20435389.927154999</v>
          </cell>
          <cell r="AF366">
            <v>23269059.044018663</v>
          </cell>
          <cell r="AG366">
            <v>26139516.482635267</v>
          </cell>
          <cell r="AH366">
            <v>29044065.826592822</v>
          </cell>
          <cell r="AI366">
            <v>31979851.606046841</v>
          </cell>
          <cell r="AJ366">
            <v>34943838.409986474</v>
          </cell>
          <cell r="AK366">
            <v>37932789.475761086</v>
          </cell>
          <cell r="AL366">
            <v>40943244.669302672</v>
          </cell>
          <cell r="AM366">
            <v>43995341.856434919</v>
          </cell>
        </row>
        <row r="370">
          <cell r="S370">
            <v>11505</v>
          </cell>
          <cell r="T370">
            <v>71542</v>
          </cell>
          <cell r="U370">
            <v>71542</v>
          </cell>
          <cell r="V370">
            <v>71542</v>
          </cell>
          <cell r="W370">
            <v>71542</v>
          </cell>
          <cell r="X370">
            <v>71542</v>
          </cell>
          <cell r="Y370">
            <v>71542</v>
          </cell>
          <cell r="Z370">
            <v>71542</v>
          </cell>
          <cell r="AA370">
            <v>71542</v>
          </cell>
          <cell r="AB370">
            <v>71542</v>
          </cell>
          <cell r="AC370">
            <v>71542</v>
          </cell>
          <cell r="AD370">
            <v>71542</v>
          </cell>
          <cell r="AE370">
            <v>71542</v>
          </cell>
          <cell r="AF370">
            <v>71542</v>
          </cell>
          <cell r="AG370">
            <v>71542</v>
          </cell>
          <cell r="AH370">
            <v>71542</v>
          </cell>
          <cell r="AI370">
            <v>71542</v>
          </cell>
          <cell r="AJ370">
            <v>71542</v>
          </cell>
          <cell r="AK370">
            <v>71542</v>
          </cell>
          <cell r="AL370">
            <v>71542</v>
          </cell>
          <cell r="AM370">
            <v>71542</v>
          </cell>
        </row>
        <row r="383">
          <cell r="T383">
            <v>59993</v>
          </cell>
        </row>
        <row r="388">
          <cell r="R388">
            <v>-8124</v>
          </cell>
          <cell r="S388">
            <v>1527373</v>
          </cell>
          <cell r="T388">
            <v>699396</v>
          </cell>
          <cell r="U388">
            <v>699396</v>
          </cell>
          <cell r="V388">
            <v>699396</v>
          </cell>
          <cell r="W388">
            <v>699396</v>
          </cell>
          <cell r="X388">
            <v>699396</v>
          </cell>
          <cell r="Y388">
            <v>699396</v>
          </cell>
          <cell r="Z388">
            <v>699396</v>
          </cell>
          <cell r="AA388">
            <v>699396</v>
          </cell>
          <cell r="AB388">
            <v>699396</v>
          </cell>
          <cell r="AC388">
            <v>699396</v>
          </cell>
          <cell r="AD388">
            <v>699396</v>
          </cell>
          <cell r="AE388">
            <v>699396</v>
          </cell>
          <cell r="AF388">
            <v>699396</v>
          </cell>
          <cell r="AG388">
            <v>699396</v>
          </cell>
          <cell r="AH388">
            <v>699396</v>
          </cell>
          <cell r="AI388">
            <v>699396</v>
          </cell>
          <cell r="AJ388">
            <v>699396</v>
          </cell>
          <cell r="AK388">
            <v>699396</v>
          </cell>
          <cell r="AL388">
            <v>699396</v>
          </cell>
          <cell r="AM388">
            <v>699396</v>
          </cell>
        </row>
        <row r="389">
          <cell r="R389">
            <v>-1078</v>
          </cell>
        </row>
        <row r="393">
          <cell r="R393">
            <v>2256505</v>
          </cell>
          <cell r="S393">
            <v>6133318</v>
          </cell>
          <cell r="T393">
            <v>9431808</v>
          </cell>
          <cell r="U393">
            <v>9431808</v>
          </cell>
          <cell r="V393">
            <v>9803458.1459591538</v>
          </cell>
          <cell r="W393">
            <v>10275092.678965036</v>
          </cell>
          <cell r="X393">
            <v>10895845.385681679</v>
          </cell>
          <cell r="Y393">
            <v>11089600.134323377</v>
          </cell>
          <cell r="Z393">
            <v>12634517.430451497</v>
          </cell>
          <cell r="AA393">
            <v>12832166.649540897</v>
          </cell>
          <cell r="AB393">
            <v>13031792.360821189</v>
          </cell>
          <cell r="AC393">
            <v>13233414.329214286</v>
          </cell>
          <cell r="AD393">
            <v>13437052.517291315</v>
          </cell>
          <cell r="AE393">
            <v>14991952.087249111</v>
          </cell>
          <cell r="AF393">
            <v>15199683.402906489</v>
          </cell>
          <cell r="AG393">
            <v>15409492.031720433</v>
          </cell>
          <cell r="AH393">
            <v>15621398.746822521</v>
          </cell>
          <cell r="AI393">
            <v>15835424.52907563</v>
          </cell>
          <cell r="AJ393">
            <v>17400815.569151271</v>
          </cell>
          <cell r="AK393">
            <v>17619143.269627668</v>
          </cell>
          <cell r="AL393">
            <v>17839654.247108828</v>
          </cell>
          <cell r="AM393">
            <v>18062370.334364805</v>
          </cell>
        </row>
        <row r="394">
          <cell r="R394">
            <v>1846036</v>
          </cell>
        </row>
        <row r="395">
          <cell r="R395">
            <v>-1337204</v>
          </cell>
          <cell r="S395">
            <v>-171278</v>
          </cell>
          <cell r="T395">
            <v>-833493</v>
          </cell>
          <cell r="U395">
            <v>334631.44162424188</v>
          </cell>
          <cell r="V395">
            <v>893736.20367515041</v>
          </cell>
          <cell r="W395">
            <v>939291.85596690094</v>
          </cell>
          <cell r="X395">
            <v>1119314.6752148729</v>
          </cell>
          <cell r="Y395">
            <v>1502183.6066935027</v>
          </cell>
          <cell r="Z395">
            <v>1708110.5748112756</v>
          </cell>
          <cell r="AA395">
            <v>1962009.4050292666</v>
          </cell>
          <cell r="AB395">
            <v>2255976.3161456515</v>
          </cell>
          <cell r="AC395">
            <v>2298018.1189952395</v>
          </cell>
          <cell r="AD395">
            <v>2337830.2040577484</v>
          </cell>
          <cell r="AE395">
            <v>2368615.995778298</v>
          </cell>
          <cell r="AF395">
            <v>2404178.4590868088</v>
          </cell>
          <cell r="AG395">
            <v>2437168.6085507609</v>
          </cell>
          <cell r="AH395">
            <v>2467446.8511646949</v>
          </cell>
          <cell r="AI395">
            <v>2494853.2357000588</v>
          </cell>
          <cell r="AJ395">
            <v>2519207.0095640062</v>
          </cell>
          <cell r="AK395">
            <v>2540306.0913864323</v>
          </cell>
          <cell r="AL395">
            <v>2557926.4572106772</v>
          </cell>
          <cell r="AM395">
            <v>2550756.2697160775</v>
          </cell>
        </row>
        <row r="396">
          <cell r="R396">
            <v>-1124899</v>
          </cell>
          <cell r="S396">
            <v>-1875659</v>
          </cell>
          <cell r="T396">
            <v>-1094576</v>
          </cell>
          <cell r="U396">
            <v>-1928069</v>
          </cell>
          <cell r="V396">
            <v>-1593437.5583757581</v>
          </cell>
          <cell r="W396">
            <v>-699701.35470060771</v>
          </cell>
          <cell r="X396">
            <v>239590.50126629323</v>
          </cell>
          <cell r="Y396">
            <v>1358905.1764811662</v>
          </cell>
          <cell r="Z396">
            <v>2861088.7831746689</v>
          </cell>
          <cell r="AA396">
            <v>4569199.3579859445</v>
          </cell>
          <cell r="AB396">
            <v>6531208.7630152106</v>
          </cell>
          <cell r="AC396">
            <v>8787185.0791608617</v>
          </cell>
          <cell r="AD396">
            <v>11085203.198156102</v>
          </cell>
          <cell r="AE396">
            <v>13423033.402213849</v>
          </cell>
          <cell r="AF396">
            <v>15791649.397992147</v>
          </cell>
          <cell r="AG396">
            <v>18195827.857078955</v>
          </cell>
          <cell r="AH396">
            <v>20632996.465629715</v>
          </cell>
          <cell r="AI396">
            <v>23100443.31679441</v>
          </cell>
          <cell r="AJ396">
            <v>25595296.55249447</v>
          </cell>
          <cell r="AK396">
            <v>28114503.562058475</v>
          </cell>
          <cell r="AL396">
            <v>30654809.653444909</v>
          </cell>
          <cell r="AM396">
            <v>33212736.110655587</v>
          </cell>
        </row>
        <row r="397">
          <cell r="R397">
            <v>1640438</v>
          </cell>
          <cell r="S397">
            <v>4086381</v>
          </cell>
          <cell r="T397">
            <v>7503739</v>
          </cell>
          <cell r="U397">
            <v>7838370.4416242428</v>
          </cell>
          <cell r="V397">
            <v>9103756.7912585475</v>
          </cell>
          <cell r="W397">
            <v>10514683.180231329</v>
          </cell>
          <cell r="X397">
            <v>12254750.562162846</v>
          </cell>
          <cell r="Y397">
            <v>13950688.917498047</v>
          </cell>
          <cell r="Z397">
            <v>17203716.788437441</v>
          </cell>
          <cell r="AA397">
            <v>19363375.412556108</v>
          </cell>
          <cell r="AB397">
            <v>21818977.439982049</v>
          </cell>
          <cell r="AC397">
            <v>24318617.527370386</v>
          </cell>
          <cell r="AD397">
            <v>26860085.919505164</v>
          </cell>
          <cell r="AE397">
            <v>30783601.485241257</v>
          </cell>
          <cell r="AF397">
            <v>33395511.259985447</v>
          </cell>
          <cell r="AG397">
            <v>36042488.497350149</v>
          </cell>
          <cell r="AH397">
            <v>38721842.063616931</v>
          </cell>
          <cell r="AI397">
            <v>41430721.081570104</v>
          </cell>
          <cell r="AJ397">
            <v>45515319.131209746</v>
          </cell>
          <cell r="AK397">
            <v>48273952.923072577</v>
          </cell>
          <cell r="AL397">
            <v>51052390.357764415</v>
          </cell>
          <cell r="AM397">
            <v>53825862.714736469</v>
          </cell>
        </row>
        <row r="432">
          <cell r="S432">
            <v>2643124.665634675</v>
          </cell>
          <cell r="T432">
            <v>2719595.816740036</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116837.48</v>
          </cell>
          <cell r="V542">
            <v>124270.48291918308</v>
          </cell>
          <cell r="W542">
            <v>133703.1735793007</v>
          </cell>
          <cell r="X542">
            <v>146118.22771363359</v>
          </cell>
          <cell r="Y542">
            <v>149993.32268646752</v>
          </cell>
          <cell r="Z542">
            <v>153907.16860902993</v>
          </cell>
          <cell r="AA542">
            <v>157860.15299081794</v>
          </cell>
          <cell r="AB542">
            <v>161852.66721642378</v>
          </cell>
          <cell r="AC542">
            <v>165885.10658428574</v>
          </cell>
          <cell r="AD542">
            <v>169957.87034582632</v>
          </cell>
          <cell r="AE542">
            <v>174071.36174498225</v>
          </cell>
          <cell r="AF542">
            <v>178225.98805812982</v>
          </cell>
          <cell r="AG542">
            <v>182422.1606344087</v>
          </cell>
          <cell r="AH542">
            <v>186660.29493645046</v>
          </cell>
          <cell r="AI542">
            <v>190940.81058151263</v>
          </cell>
          <cell r="AJ542">
            <v>195264.13138302549</v>
          </cell>
          <cell r="AK542">
            <v>199630.68539255345</v>
          </cell>
          <cell r="AL542">
            <v>204040.90494217662</v>
          </cell>
          <cell r="AM542">
            <v>208495.22668729621</v>
          </cell>
        </row>
        <row r="573">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row>
        <row r="604">
          <cell r="U604">
            <v>269845</v>
          </cell>
          <cell r="V604">
            <v>269845</v>
          </cell>
          <cell r="W604">
            <v>269845</v>
          </cell>
          <cell r="X604">
            <v>269845</v>
          </cell>
          <cell r="Y604">
            <v>269845</v>
          </cell>
          <cell r="Z604">
            <v>269845</v>
          </cell>
          <cell r="AA604">
            <v>269845</v>
          </cell>
          <cell r="AB604">
            <v>269845</v>
          </cell>
          <cell r="AC604">
            <v>269845</v>
          </cell>
          <cell r="AD604">
            <v>269845</v>
          </cell>
          <cell r="AE604">
            <v>269845</v>
          </cell>
          <cell r="AF604">
            <v>269845</v>
          </cell>
          <cell r="AG604">
            <v>269845</v>
          </cell>
          <cell r="AH604">
            <v>269845</v>
          </cell>
          <cell r="AI604">
            <v>269845</v>
          </cell>
          <cell r="AJ604">
            <v>269845</v>
          </cell>
          <cell r="AK604">
            <v>269845</v>
          </cell>
          <cell r="AL604">
            <v>269845</v>
          </cell>
          <cell r="AM604">
            <v>269845</v>
          </cell>
        </row>
      </sheetData>
      <sheetData sheetId="32" refreshError="1"/>
      <sheetData sheetId="33" refreshError="1">
        <row r="19">
          <cell r="I19">
            <v>2589</v>
          </cell>
          <cell r="J19">
            <v>2708</v>
          </cell>
          <cell r="K19">
            <v>3198</v>
          </cell>
          <cell r="L19">
            <v>3323</v>
          </cell>
          <cell r="M19">
            <v>3698.6913511377379</v>
          </cell>
          <cell r="N19">
            <v>3924</v>
          </cell>
          <cell r="O19">
            <v>3175.9333333333334</v>
          </cell>
          <cell r="P19">
            <v>3459.4</v>
          </cell>
          <cell r="Q19">
            <v>4071</v>
          </cell>
          <cell r="R19">
            <v>6974</v>
          </cell>
          <cell r="S19">
            <v>8293.2756682344843</v>
          </cell>
          <cell r="T19">
            <v>9916.5687736606633</v>
          </cell>
          <cell r="U19">
            <v>10390.995984857176</v>
          </cell>
          <cell r="V19">
            <v>10806.635824251463</v>
          </cell>
          <cell r="W19">
            <v>11238.901257221523</v>
          </cell>
          <cell r="X19">
            <v>11688.457307510382</v>
          </cell>
          <cell r="Y19">
            <v>12155.9955998108</v>
          </cell>
          <cell r="Z19">
            <v>12642.235423803231</v>
          </cell>
          <cell r="AA19">
            <v>13147.92484075536</v>
          </cell>
          <cell r="AB19">
            <v>13673.841834385576</v>
          </cell>
          <cell r="AC19">
            <v>14220.795507760995</v>
          </cell>
          <cell r="AD19">
            <v>14789.627328071438</v>
          </cell>
          <cell r="AE19">
            <v>15381.212421194292</v>
          </cell>
          <cell r="AF19">
            <v>15996.460918042068</v>
          </cell>
          <cell r="AG19">
            <v>16636.319354763749</v>
          </cell>
          <cell r="AH19">
            <v>17301.772128954301</v>
          </cell>
          <cell r="AI19">
            <v>17993.84301411247</v>
          </cell>
          <cell r="AJ19">
            <v>18713.596734676972</v>
          </cell>
          <cell r="AK19">
            <v>19462.14060406405</v>
          </cell>
          <cell r="AL19">
            <v>20240.626228226614</v>
          </cell>
          <cell r="AM19">
            <v>21050.251277355681</v>
          </cell>
        </row>
        <row r="26">
          <cell r="Q26">
            <v>0.1</v>
          </cell>
          <cell r="R26">
            <v>0.1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O33">
            <v>793.98333333333335</v>
          </cell>
          <cell r="P33">
            <v>864.85</v>
          </cell>
          <cell r="Q33">
            <v>1017.75</v>
          </cell>
          <cell r="R33">
            <v>1743</v>
          </cell>
          <cell r="S33">
            <v>2073</v>
          </cell>
          <cell r="T33">
            <v>2478.4312263393372</v>
          </cell>
          <cell r="U33">
            <v>2597.0040151428243</v>
          </cell>
          <cell r="V33">
            <v>2700.8841757485375</v>
          </cell>
          <cell r="W33">
            <v>2808.9195427784794</v>
          </cell>
          <cell r="X33">
            <v>2921.2763244896182</v>
          </cell>
          <cell r="Y33">
            <v>3038.1273774692031</v>
          </cell>
          <cell r="Z33">
            <v>3159.652472567971</v>
          </cell>
          <cell r="AA33">
            <v>3286.0385714706904</v>
          </cell>
          <cell r="AB33">
            <v>3417.4801143295181</v>
          </cell>
          <cell r="AC33">
            <v>3554.179318902698</v>
          </cell>
          <cell r="AD33">
            <v>3696.3464916588064</v>
          </cell>
          <cell r="AE33">
            <v>3844.200351325158</v>
          </cell>
          <cell r="AF33">
            <v>3997.9683653781649</v>
          </cell>
          <cell r="AG33">
            <v>4157.8870999932915</v>
          </cell>
          <cell r="AH33">
            <v>4324.2025839930229</v>
          </cell>
          <cell r="AI33">
            <v>4497.1706873527437</v>
          </cell>
          <cell r="AJ33">
            <v>4677.0575148468542</v>
          </cell>
          <cell r="AK33">
            <v>4864.1398154407289</v>
          </cell>
          <cell r="AL33">
            <v>5058.7054080583584</v>
          </cell>
          <cell r="AM33">
            <v>5261.0536243806928</v>
          </cell>
        </row>
        <row r="47">
          <cell r="I47">
            <v>63907.619999999995</v>
          </cell>
          <cell r="J47">
            <v>60855.839999999997</v>
          </cell>
          <cell r="K47">
            <v>62138.789999999994</v>
          </cell>
          <cell r="L47">
            <v>79030.38</v>
          </cell>
          <cell r="M47">
            <v>80925.684641679225</v>
          </cell>
          <cell r="N47">
            <v>63297</v>
          </cell>
          <cell r="O47">
            <v>63132.617693333334</v>
          </cell>
          <cell r="P47">
            <v>65716.269773333333</v>
          </cell>
          <cell r="Q47">
            <v>76285.332119999992</v>
          </cell>
          <cell r="R47">
            <v>112200.09999999999</v>
          </cell>
          <cell r="S47">
            <v>96939.891041642753</v>
          </cell>
          <cell r="T47">
            <v>106793.50000000001</v>
          </cell>
          <cell r="U47">
            <v>108736.4</v>
          </cell>
          <cell r="V47">
            <v>115479.856</v>
          </cell>
          <cell r="W47">
            <v>122732.45024000002</v>
          </cell>
          <cell r="X47">
            <v>130538.48824960001</v>
          </cell>
          <cell r="Y47">
            <v>134697.88977958402</v>
          </cell>
          <cell r="Z47">
            <v>139002.4246107674</v>
          </cell>
          <cell r="AA47">
            <v>143457.47321999809</v>
          </cell>
          <cell r="AB47">
            <v>148068.622806094</v>
          </cell>
          <cell r="AC47">
            <v>152841.67538877969</v>
          </cell>
          <cell r="AD47">
            <v>157782.65622818164</v>
          </cell>
          <cell r="AE47">
            <v>162897.82257763666</v>
          </cell>
          <cell r="AF47">
            <v>168193.67278307647</v>
          </cell>
          <cell r="AG47">
            <v>173676.95574278056</v>
          </cell>
          <cell r="AH47">
            <v>179354.68074184042</v>
          </cell>
          <cell r="AI47">
            <v>185234.12767624963</v>
          </cell>
          <cell r="AJ47">
            <v>191322.85768212998</v>
          </cell>
          <cell r="AK47">
            <v>197628.7241862221</v>
          </cell>
          <cell r="AL47">
            <v>204159.88439441405</v>
          </cell>
          <cell r="AM47">
            <v>210924.81123574855</v>
          </cell>
        </row>
        <row r="49">
          <cell r="I49">
            <v>125630.88607823732</v>
          </cell>
          <cell r="J49">
            <v>127760.23330101611</v>
          </cell>
          <cell r="K49">
            <v>129925.6713270734</v>
          </cell>
          <cell r="L49">
            <v>132127.81186786114</v>
          </cell>
          <cell r="M49">
            <v>134367.27700287147</v>
          </cell>
          <cell r="N49">
            <v>136644.69935536711</v>
          </cell>
          <cell r="O49">
            <v>138960.72227109017</v>
          </cell>
          <cell r="P49">
            <v>141316</v>
          </cell>
          <cell r="Q49">
            <v>143711.19788109121</v>
          </cell>
          <cell r="R49">
            <v>144886.49706457925</v>
          </cell>
          <cell r="S49">
            <v>148074</v>
          </cell>
          <cell r="T49">
            <v>151331.628</v>
          </cell>
          <cell r="U49">
            <v>154660.92381599999</v>
          </cell>
          <cell r="V49">
            <v>158063.464139952</v>
          </cell>
          <cell r="W49">
            <v>161540.86035103095</v>
          </cell>
          <cell r="X49">
            <v>165094.75927875363</v>
          </cell>
          <cell r="Y49">
            <v>168726.8439828862</v>
          </cell>
          <cell r="Z49">
            <v>172438.83455050969</v>
          </cell>
          <cell r="AA49">
            <v>176232.48891062092</v>
          </cell>
          <cell r="AB49">
            <v>180109.60366665458</v>
          </cell>
          <cell r="AC49">
            <v>184072.01494732097</v>
          </cell>
          <cell r="AD49">
            <v>188121.59927616204</v>
          </cell>
          <cell r="AE49">
            <v>192260.27446023762</v>
          </cell>
          <cell r="AF49">
            <v>196490.00049836285</v>
          </cell>
          <cell r="AG49">
            <v>200812.78050932684</v>
          </cell>
          <cell r="AH49">
            <v>205230.66168053204</v>
          </cell>
          <cell r="AI49">
            <v>209745.73623750373</v>
          </cell>
          <cell r="AJ49">
            <v>214360.14243472883</v>
          </cell>
          <cell r="AK49">
            <v>219076.06556829286</v>
          </cell>
          <cell r="AL49">
            <v>223895.73901079531</v>
          </cell>
          <cell r="AM49">
            <v>228821.44526903282</v>
          </cell>
        </row>
        <row r="51">
          <cell r="I51">
            <v>0.50869353862712685</v>
          </cell>
          <cell r="J51">
            <v>0.4763284977463797</v>
          </cell>
          <cell r="K51">
            <v>0.47826414414725255</v>
          </cell>
          <cell r="L51">
            <v>0.59813584197577563</v>
          </cell>
          <cell r="M51">
            <v>0.60227226782269183</v>
          </cell>
          <cell r="N51">
            <v>0.46322323733455406</v>
          </cell>
          <cell r="O51">
            <v>0.45431987299383547</v>
          </cell>
          <cell r="P51">
            <v>0.46503063894628588</v>
          </cell>
          <cell r="Q51">
            <v>0.5308238553763891</v>
          </cell>
          <cell r="R51">
            <v>0.7677208956366578</v>
          </cell>
          <cell r="S51">
            <v>0.65467192783096795</v>
          </cell>
          <cell r="T51">
            <v>0.70569187295070934</v>
          </cell>
          <cell r="U51">
            <v>0.70306317405270136</v>
          </cell>
          <cell r="V51">
            <v>0.7305917064917179</v>
          </cell>
          <cell r="W51">
            <v>0.75976102871620455</v>
          </cell>
          <cell r="X51">
            <v>0.79068826181933971</v>
          </cell>
          <cell r="Y51">
            <v>0.79831926325396263</v>
          </cell>
          <cell r="Z51">
            <v>0.80609698489960324</v>
          </cell>
          <cell r="AA51">
            <v>0.81402398676191201</v>
          </cell>
          <cell r="AB51">
            <v>0.82210287398187953</v>
          </cell>
          <cell r="AC51">
            <v>0.83033629763069094</v>
          </cell>
          <cell r="AD51">
            <v>0.83872695551857979</v>
          </cell>
          <cell r="AE51">
            <v>0.8472775930179296</v>
          </cell>
          <cell r="AF51">
            <v>0.85599100390087213</v>
          </cell>
          <cell r="AG51">
            <v>0.86487003119163552</v>
          </cell>
          <cell r="AH51">
            <v>0.87391756803390852</v>
          </cell>
          <cell r="AI51">
            <v>0.88313655857347872</v>
          </cell>
          <cell r="AJ51">
            <v>0.89252999885641737</v>
          </cell>
          <cell r="AK51">
            <v>0.90210093774308286</v>
          </cell>
          <cell r="AL51">
            <v>0.91185247783822421</v>
          </cell>
          <cell r="AM51">
            <v>0.92178777643746368</v>
          </cell>
        </row>
        <row r="68">
          <cell r="I68">
            <v>905011.39720000001</v>
          </cell>
          <cell r="J68">
            <v>960119.85547397984</v>
          </cell>
          <cell r="K68">
            <v>1225491.7884516614</v>
          </cell>
          <cell r="L68">
            <v>1309994.6745469109</v>
          </cell>
          <cell r="M68">
            <v>1394102.8392545125</v>
          </cell>
          <cell r="N68">
            <v>1327600.3301387029</v>
          </cell>
          <cell r="O68">
            <v>1405346.76</v>
          </cell>
          <cell r="P68">
            <v>1373515.0400000003</v>
          </cell>
          <cell r="Q68">
            <v>1621158.5599999998</v>
          </cell>
          <cell r="R68">
            <v>2442935.2241470218</v>
          </cell>
          <cell r="S68">
            <v>2270736.3329597712</v>
          </cell>
          <cell r="T68">
            <v>2618082.2199999997</v>
          </cell>
          <cell r="U68">
            <v>2691264.3185000001</v>
          </cell>
          <cell r="V68">
            <v>2802200.4201250002</v>
          </cell>
          <cell r="W68">
            <v>2919572.8936038506</v>
          </cell>
          <cell r="X68">
            <v>3043855.7903385931</v>
          </cell>
          <cell r="Y68">
            <v>3136795.9134776308</v>
          </cell>
          <cell r="Z68">
            <v>3233068.5803649859</v>
          </cell>
          <cell r="AA68">
            <v>3332801.3037369666</v>
          </cell>
          <cell r="AB68">
            <v>3436126.6001811647</v>
          </cell>
          <cell r="AC68">
            <v>3543182.1885485547</v>
          </cell>
          <cell r="AD68">
            <v>3654111.1962691699</v>
          </cell>
          <cell r="AE68">
            <v>3769062.3738868237</v>
          </cell>
          <cell r="AF68">
            <v>3888190.3181410073</v>
          </cell>
          <cell r="AG68">
            <v>4011655.7039371827</v>
          </cell>
          <cell r="AH68">
            <v>4139625.525560325</v>
          </cell>
          <cell r="AI68">
            <v>4272273.3475007536</v>
          </cell>
          <cell r="AJ68">
            <v>4409779.5652760351</v>
          </cell>
          <cell r="AK68">
            <v>4552331.6766481008</v>
          </cell>
          <cell r="AL68">
            <v>4700124.5636506174</v>
          </cell>
          <cell r="AM68">
            <v>4853360.7858583182</v>
          </cell>
        </row>
        <row r="70">
          <cell r="I70">
            <v>2865</v>
          </cell>
          <cell r="J70">
            <v>3306</v>
          </cell>
          <cell r="K70">
            <v>5466.8789080401457</v>
          </cell>
          <cell r="L70">
            <v>5299.9716083326612</v>
          </cell>
          <cell r="M70">
            <v>4032</v>
          </cell>
          <cell r="N70">
            <v>4355</v>
          </cell>
          <cell r="O70">
            <v>4405.416666666667</v>
          </cell>
          <cell r="P70">
            <v>4777.75</v>
          </cell>
          <cell r="Q70">
            <v>5597.916666666667</v>
          </cell>
          <cell r="R70">
            <v>9340</v>
          </cell>
          <cell r="S70">
            <v>11001.1</v>
          </cell>
          <cell r="T70">
            <v>13039</v>
          </cell>
          <cell r="U70">
            <v>13633.07</v>
          </cell>
          <cell r="V70">
            <v>14171.010700000003</v>
          </cell>
          <cell r="W70">
            <v>14731.113407000003</v>
          </cell>
          <cell r="X70">
            <v>15314.342865070001</v>
          </cell>
          <cell r="Y70">
            <v>15907.548532680703</v>
          </cell>
          <cell r="Z70">
            <v>16524.253341925909</v>
          </cell>
          <cell r="AA70">
            <v>17165.394259528308</v>
          </cell>
          <cell r="AB70">
            <v>17831.94568672821</v>
          </cell>
          <cell r="AC70">
            <v>18524.920955939539</v>
          </cell>
          <cell r="AD70">
            <v>19245.373887259098</v>
          </cell>
          <cell r="AE70">
            <v>19994.400407223045</v>
          </cell>
          <cell r="AF70">
            <v>20773.140232300306</v>
          </cell>
          <cell r="AG70">
            <v>21582.778619711942</v>
          </cell>
          <cell r="AH70">
            <v>22424.548188269528</v>
          </cell>
          <cell r="AI70">
            <v>23299.730812032747</v>
          </cell>
          <cell r="AJ70">
            <v>24209.659589698989</v>
          </cell>
          <cell r="AK70">
            <v>25155.720892753678</v>
          </cell>
          <cell r="AL70">
            <v>26139.356495531792</v>
          </cell>
          <cell r="AM70">
            <v>27162.065790466397</v>
          </cell>
        </row>
        <row r="77">
          <cell r="I77">
            <v>2209000</v>
          </cell>
          <cell r="J77">
            <v>2209000</v>
          </cell>
          <cell r="K77">
            <v>1996000</v>
          </cell>
          <cell r="L77">
            <v>2088000</v>
          </cell>
          <cell r="M77">
            <v>2573000</v>
          </cell>
          <cell r="N77">
            <v>2208115</v>
          </cell>
          <cell r="O77">
            <v>3411334</v>
          </cell>
          <cell r="P77">
            <v>2858680</v>
          </cell>
          <cell r="Q77">
            <v>2932750</v>
          </cell>
          <cell r="R77">
            <v>3540485.8320971332</v>
          </cell>
          <cell r="S77">
            <v>4005380</v>
          </cell>
          <cell r="T77">
            <v>3975780</v>
          </cell>
          <cell r="U77">
            <v>4310891.6113803843</v>
          </cell>
          <cell r="V77">
            <v>4367211.7059623199</v>
          </cell>
          <cell r="W77">
            <v>4431809.8976608869</v>
          </cell>
          <cell r="X77">
            <v>4505098.1324235676</v>
          </cell>
          <cell r="Y77">
            <v>4548763.202223721</v>
          </cell>
          <cell r="Z77">
            <v>4597422.4368879125</v>
          </cell>
          <cell r="AA77">
            <v>4651147.3170521241</v>
          </cell>
          <cell r="AB77">
            <v>4710016.2166814581</v>
          </cell>
          <cell r="AC77">
            <v>4774114.5377664957</v>
          </cell>
          <cell r="AD77">
            <v>4843534.8550718213</v>
          </cell>
          <cell r="AE77">
            <v>4918377.071179715</v>
          </cell>
          <cell r="AF77">
            <v>4998748.5820871396</v>
          </cell>
          <cell r="AG77">
            <v>5084764.4536295924</v>
          </cell>
          <cell r="AH77">
            <v>5176547.609021307</v>
          </cell>
          <cell r="AI77">
            <v>5274229.0278176786</v>
          </cell>
          <cell r="AJ77">
            <v>5377947.9566226685</v>
          </cell>
          <cell r="AK77">
            <v>5487852.1318813525</v>
          </cell>
          <cell r="AL77">
            <v>5604098.015115655</v>
          </cell>
          <cell r="AM77">
            <v>5726851.0409799349</v>
          </cell>
        </row>
        <row r="78">
          <cell r="S78">
            <v>1734643.6670402288</v>
          </cell>
          <cell r="T78">
            <v>1676149.1480067989</v>
          </cell>
          <cell r="U78">
            <v>1619627.1428803841</v>
          </cell>
          <cell r="V78">
            <v>1565011.1358373195</v>
          </cell>
          <cell r="W78">
            <v>1512236.8540570356</v>
          </cell>
          <cell r="X78">
            <v>1461242.1920849744</v>
          </cell>
          <cell r="Y78">
            <v>1411967.13874609</v>
          </cell>
          <cell r="Z78">
            <v>1364353.706522926</v>
          </cell>
          <cell r="AA78">
            <v>1318345.8633151571</v>
          </cell>
          <cell r="AB78">
            <v>1273889.4665002928</v>
          </cell>
          <cell r="AC78">
            <v>1230932.1992179402</v>
          </cell>
          <cell r="AD78">
            <v>1189423.5088026507</v>
          </cell>
          <cell r="AE78">
            <v>1149314.5472928907</v>
          </cell>
          <cell r="AF78">
            <v>1110558.1139461319</v>
          </cell>
          <cell r="AG78">
            <v>1073108.5996924096</v>
          </cell>
          <cell r="AH78">
            <v>1036921.9334609817</v>
          </cell>
          <cell r="AI78">
            <v>1001955.5303169246</v>
          </cell>
          <cell r="AJ78">
            <v>968168.24134663341</v>
          </cell>
          <cell r="AK78">
            <v>935520.30523325084</v>
          </cell>
          <cell r="AL78">
            <v>903973.30146503693</v>
          </cell>
          <cell r="AM78">
            <v>873490.10512161592</v>
          </cell>
        </row>
        <row r="79">
          <cell r="S79">
            <v>0.43199756413903534</v>
          </cell>
          <cell r="T79">
            <v>0.35218877571853441</v>
          </cell>
          <cell r="U79">
            <v>0.32548315515349441</v>
          </cell>
          <cell r="V79">
            <v>0.30256852053749789</v>
          </cell>
          <cell r="W79">
            <v>0.28124925483776853</v>
          </cell>
          <cell r="X79">
            <v>0.26141528247467061</v>
          </cell>
          <cell r="Y79">
            <v>0.24318034371575212</v>
          </cell>
          <cell r="Z79">
            <v>0.22621024278614232</v>
          </cell>
          <cell r="AA79">
            <v>0.21041791526758091</v>
          </cell>
          <cell r="AB79">
            <v>0.19572222732798286</v>
          </cell>
          <cell r="AC79">
            <v>0.18204757754053796</v>
          </cell>
          <cell r="AD79">
            <v>0.16932352490289268</v>
          </cell>
          <cell r="AE79">
            <v>0.15748444138125367</v>
          </cell>
          <cell r="AF79">
            <v>0.14646918740693957</v>
          </cell>
          <cell r="AG79">
            <v>0.13622080884969767</v>
          </cell>
          <cell r="AH79">
            <v>0.12668625408329215</v>
          </cell>
          <cell r="AI79">
            <v>0.11781610984476487</v>
          </cell>
          <cell r="AJ79">
            <v>0.1095643546696306</v>
          </cell>
          <cell r="AK79">
            <v>0.10188812876137773</v>
          </cell>
          <cell r="AL79">
            <v>9.4747519225247295E-2</v>
          </cell>
          <cell r="AM79">
            <v>8.8105359663609301E-2</v>
          </cell>
        </row>
        <row r="80">
          <cell r="S80">
            <v>50.930924416179266</v>
          </cell>
          <cell r="T80">
            <v>49.213465099168268</v>
          </cell>
          <cell r="U80">
            <v>36.614799819492397</v>
          </cell>
          <cell r="V80">
            <v>32.226329513274806</v>
          </cell>
          <cell r="W80">
            <v>28.883946824174089</v>
          </cell>
          <cell r="X80">
            <v>25.954654577965137</v>
          </cell>
          <cell r="Y80">
            <v>23.376251874202982</v>
          </cell>
          <cell r="Z80">
            <v>21.097877362391884</v>
          </cell>
          <cell r="AA80">
            <v>19.07756824917027</v>
          </cell>
          <cell r="AB80">
            <v>17.28042226670911</v>
          </cell>
          <cell r="AC80">
            <v>15.677195782340043</v>
          </cell>
          <cell r="AD80">
            <v>14.243221967924061</v>
          </cell>
          <cell r="AE80">
            <v>12.957566960775429</v>
          </cell>
          <cell r="AF80">
            <v>11.802365145415205</v>
          </cell>
          <cell r="AG80">
            <v>10.76229075808924</v>
          </cell>
          <cell r="AH80">
            <v>9.8241343150391085</v>
          </cell>
          <cell r="AI80">
            <v>8.9764604159308323</v>
          </cell>
          <cell r="AJ80">
            <v>8.2093292813063456</v>
          </cell>
          <cell r="AK80">
            <v>7.5140686209259808</v>
          </cell>
          <cell r="AL80">
            <v>6.8830855559473276</v>
          </cell>
          <cell r="AM80">
            <v>6.3097106470026567</v>
          </cell>
        </row>
        <row r="83">
          <cell r="I83">
            <v>1104500</v>
          </cell>
          <cell r="J83">
            <v>1104500</v>
          </cell>
          <cell r="K83">
            <v>1160000</v>
          </cell>
          <cell r="L83">
            <v>1148400</v>
          </cell>
          <cell r="M83">
            <v>1271277.3045755222</v>
          </cell>
          <cell r="N83">
            <v>1214471</v>
          </cell>
          <cell r="O83">
            <v>2929526</v>
          </cell>
          <cell r="P83">
            <v>2655140</v>
          </cell>
          <cell r="Q83">
            <v>2903722</v>
          </cell>
          <cell r="R83">
            <v>3265651.2164544608</v>
          </cell>
          <cell r="S83">
            <v>2270736</v>
          </cell>
          <cell r="T83">
            <v>2299630.8519932013</v>
          </cell>
          <cell r="U83">
            <v>2691264.4685000004</v>
          </cell>
          <cell r="V83">
            <v>2802200.5701250006</v>
          </cell>
          <cell r="W83">
            <v>2919573.0436038515</v>
          </cell>
          <cell r="X83">
            <v>3043855.940338593</v>
          </cell>
          <cell r="Y83">
            <v>3136796.0634776307</v>
          </cell>
          <cell r="Z83">
            <v>3233068.7303649867</v>
          </cell>
          <cell r="AA83">
            <v>3332801.4537369669</v>
          </cell>
          <cell r="AB83">
            <v>3436126.7501811655</v>
          </cell>
          <cell r="AC83">
            <v>3543182.3385485555</v>
          </cell>
          <cell r="AD83">
            <v>3654111.3462691708</v>
          </cell>
          <cell r="AE83">
            <v>3769062.523886824</v>
          </cell>
          <cell r="AF83">
            <v>3888190.4681410077</v>
          </cell>
          <cell r="AG83">
            <v>4011655.8539371826</v>
          </cell>
          <cell r="AH83">
            <v>4139625.6755603254</v>
          </cell>
          <cell r="AI83">
            <v>4272273.497500754</v>
          </cell>
          <cell r="AJ83">
            <v>4409779.7152760355</v>
          </cell>
          <cell r="AK83">
            <v>4552331.8266481012</v>
          </cell>
          <cell r="AL83">
            <v>4700124.7136506177</v>
          </cell>
          <cell r="AM83">
            <v>4853360.9358583186</v>
          </cell>
        </row>
        <row r="86">
          <cell r="I86">
            <v>0</v>
          </cell>
          <cell r="J86">
            <v>0</v>
          </cell>
          <cell r="K86">
            <v>5.3441229936274426E-2</v>
          </cell>
          <cell r="L86">
            <v>0.12335521486207701</v>
          </cell>
          <cell r="M86">
            <v>8.8103640004542627E-2</v>
          </cell>
          <cell r="N86">
            <v>8.521339409947537E-2</v>
          </cell>
          <cell r="O86">
            <v>0</v>
          </cell>
          <cell r="P86">
            <v>0</v>
          </cell>
          <cell r="Q86">
            <v>0</v>
          </cell>
          <cell r="R86">
            <v>0</v>
          </cell>
          <cell r="S86">
            <v>1.4663074987542046E-7</v>
          </cell>
          <cell r="T86">
            <v>0.12163535796320346</v>
          </cell>
          <cell r="U86">
            <v>-5.573588568452692E-8</v>
          </cell>
          <cell r="V86">
            <v>-5.3529361832005407E-8</v>
          </cell>
          <cell r="W86">
            <v>-5.1377378129657814E-8</v>
          </cell>
          <cell r="X86">
            <v>-4.9279601288532149E-8</v>
          </cell>
          <cell r="Y86">
            <v>-4.7819496140633078E-8</v>
          </cell>
          <cell r="Z86">
            <v>-4.6395551844824467E-8</v>
          </cell>
          <cell r="AA86">
            <v>-4.5007183757661551E-8</v>
          </cell>
          <cell r="AB86">
            <v>-4.3653805015253511E-8</v>
          </cell>
          <cell r="AC86">
            <v>-4.2334825867129666E-8</v>
          </cell>
          <cell r="AD86">
            <v>-4.1049654120328682E-8</v>
          </cell>
          <cell r="AE86">
            <v>-3.97976964716662E-8</v>
          </cell>
          <cell r="AF86">
            <v>-3.8578358507734833E-8</v>
          </cell>
          <cell r="AG86">
            <v>-3.7391045148993385E-8</v>
          </cell>
          <cell r="AH86">
            <v>-3.6235161759989865E-8</v>
          </cell>
          <cell r="AI86">
            <v>-3.5110113039138469E-8</v>
          </cell>
          <cell r="AJ86">
            <v>-3.4015305683254837E-8</v>
          </cell>
          <cell r="AK86">
            <v>-3.2950147499377636E-8</v>
          </cell>
          <cell r="AL86">
            <v>-3.1914047848857763E-8</v>
          </cell>
          <cell r="AM86">
            <v>-3.0906418757581378E-8</v>
          </cell>
        </row>
        <row r="131">
          <cell r="I131">
            <v>0</v>
          </cell>
          <cell r="J131">
            <v>0</v>
          </cell>
          <cell r="K131">
            <v>303876.57469350955</v>
          </cell>
          <cell r="L131">
            <v>386792.5207162138</v>
          </cell>
          <cell r="M131">
            <v>691861.39094437729</v>
          </cell>
          <cell r="N131">
            <v>498904.26385809312</v>
          </cell>
          <cell r="O131">
            <v>750102.93437374942</v>
          </cell>
          <cell r="P131">
            <v>821465.6378015026</v>
          </cell>
          <cell r="Q131">
            <v>1025973.2727272727</v>
          </cell>
          <cell r="R131">
            <v>1060122.799326095</v>
          </cell>
          <cell r="S131">
            <v>1249605.2631578948</v>
          </cell>
          <cell r="T131">
            <v>1840526.3463935712</v>
          </cell>
          <cell r="U131">
            <v>2352613.2392600817</v>
          </cell>
          <cell r="V131">
            <v>2434721.6950914967</v>
          </cell>
          <cell r="W131">
            <v>2524790.209899052</v>
          </cell>
          <cell r="X131">
            <v>2724071.2462604502</v>
          </cell>
          <cell r="Y131">
            <v>2931105.4843800589</v>
          </cell>
          <cell r="Z131">
            <v>3145209.2021761211</v>
          </cell>
          <cell r="AA131">
            <v>3375469.4926918941</v>
          </cell>
          <cell r="AB131">
            <v>3623135.4193999912</v>
          </cell>
          <cell r="AC131">
            <v>3814755.1682237387</v>
          </cell>
          <cell r="AD131">
            <v>4017101.6297696503</v>
          </cell>
          <cell r="AE131">
            <v>4230796.7460414562</v>
          </cell>
          <cell r="AF131">
            <v>4456499.2650932018</v>
          </cell>
          <cell r="AG131">
            <v>4694906.9445684655</v>
          </cell>
          <cell r="AH131">
            <v>4946758.8880252615</v>
          </cell>
          <cell r="AI131">
            <v>5212838.0220778342</v>
          </cell>
          <cell r="AJ131">
            <v>5493973.7228733115</v>
          </cell>
          <cell r="AK131">
            <v>5791044.600937509</v>
          </cell>
          <cell r="AL131">
            <v>6104981.4539718088</v>
          </cell>
          <cell r="AM131">
            <v>6436770.3977639154</v>
          </cell>
        </row>
        <row r="135">
          <cell r="I135">
            <v>0</v>
          </cell>
          <cell r="J135">
            <v>0</v>
          </cell>
          <cell r="K135">
            <v>0</v>
          </cell>
          <cell r="L135">
            <v>23</v>
          </cell>
          <cell r="M135">
            <v>183833</v>
          </cell>
          <cell r="N135">
            <v>28706</v>
          </cell>
          <cell r="O135">
            <v>120755</v>
          </cell>
          <cell r="P135">
            <v>156645</v>
          </cell>
          <cell r="Q135">
            <v>0</v>
          </cell>
          <cell r="R135">
            <v>323985</v>
          </cell>
          <cell r="S135">
            <v>374051</v>
          </cell>
          <cell r="T135">
            <v>356481</v>
          </cell>
          <cell r="U135">
            <v>364601.81707454554</v>
          </cell>
          <cell r="V135">
            <v>380076.17501406162</v>
          </cell>
          <cell r="W135">
            <v>395086.2069095585</v>
          </cell>
          <cell r="X135">
            <v>410715.32699301268</v>
          </cell>
          <cell r="Y135">
            <v>426796.95787106239</v>
          </cell>
          <cell r="Z135">
            <v>443336.19004761241</v>
          </cell>
          <cell r="AA135">
            <v>460530.68742288504</v>
          </cell>
          <cell r="AB135">
            <v>478406.5780114067</v>
          </cell>
          <cell r="AC135">
            <v>496991.0337312998</v>
          </cell>
          <cell r="AD135">
            <v>516312.31214043585</v>
          </cell>
          <cell r="AE135">
            <v>536399.79984167812</v>
          </cell>
          <cell r="AF135">
            <v>557284.05762397114</v>
          </cell>
          <cell r="AG135">
            <v>578996.86740870378</v>
          </cell>
          <cell r="AH135">
            <v>601571.28107355023</v>
          </cell>
          <cell r="AI135">
            <v>625041.67122888088</v>
          </cell>
          <cell r="AJ135">
            <v>649443.78402483801</v>
          </cell>
          <cell r="AK135">
            <v>674814.79407029692</v>
          </cell>
          <cell r="AL135">
            <v>701193.36154817801</v>
          </cell>
          <cell r="AM135">
            <v>728619.69161495951</v>
          </cell>
        </row>
        <row r="139">
          <cell r="I139">
            <v>0</v>
          </cell>
          <cell r="J139">
            <v>0</v>
          </cell>
          <cell r="K139">
            <v>303876.57469350955</v>
          </cell>
          <cell r="L139">
            <v>386815.5207162138</v>
          </cell>
          <cell r="M139">
            <v>875694.39094437729</v>
          </cell>
          <cell r="N139">
            <v>527610.26385809318</v>
          </cell>
          <cell r="O139">
            <v>870857.93437374942</v>
          </cell>
          <cell r="P139">
            <v>978110.6378015026</v>
          </cell>
          <cell r="Q139">
            <v>1025973.2727272727</v>
          </cell>
          <cell r="R139">
            <v>1384107.799326095</v>
          </cell>
          <cell r="S139">
            <v>1623656.2631578948</v>
          </cell>
          <cell r="T139">
            <v>2197007.3463935712</v>
          </cell>
          <cell r="U139">
            <v>2764713.7051160741</v>
          </cell>
          <cell r="V139">
            <v>2854647.7669215957</v>
          </cell>
          <cell r="W139">
            <v>2942541.9323878014</v>
          </cell>
          <cell r="X139">
            <v>3156919.3203836153</v>
          </cell>
          <cell r="Y139">
            <v>3380605.2450854704</v>
          </cell>
          <cell r="Z139">
            <v>3611863.5472777789</v>
          </cell>
          <cell r="AA139">
            <v>3859976.3652093359</v>
          </cell>
          <cell r="AB139">
            <v>4126217.2555996822</v>
          </cell>
          <cell r="AC139">
            <v>4337407.8008570243</v>
          </cell>
          <cell r="AD139">
            <v>4560101.335154322</v>
          </cell>
          <cell r="AE139">
            <v>4794950.7652433095</v>
          </cell>
          <cell r="AF139">
            <v>5042647.0412379261</v>
          </cell>
          <cell r="AG139">
            <v>5303921.4096249221</v>
          </cell>
          <cell r="AH139">
            <v>5579547.8010386443</v>
          </cell>
          <cell r="AI139">
            <v>5870345.3609103123</v>
          </cell>
          <cell r="AJ139">
            <v>6177181.1315920614</v>
          </cell>
          <cell r="AK139">
            <v>6500972.8950756434</v>
          </cell>
          <cell r="AL139">
            <v>6842692.1859767083</v>
          </cell>
          <cell r="AM139">
            <v>7203367.4850400351</v>
          </cell>
        </row>
        <row r="140">
          <cell r="I140">
            <v>0</v>
          </cell>
          <cell r="J140">
            <v>0</v>
          </cell>
          <cell r="K140">
            <v>164316.30856052661</v>
          </cell>
          <cell r="L140">
            <v>224196.83787527433</v>
          </cell>
          <cell r="M140">
            <v>525416.6345666264</v>
          </cell>
          <cell r="N140">
            <v>406259.90317073173</v>
          </cell>
          <cell r="O140">
            <v>728371.34853941586</v>
          </cell>
          <cell r="P140">
            <v>851245.55160142353</v>
          </cell>
          <cell r="Q140">
            <v>1008218.1818181818</v>
          </cell>
          <cell r="R140">
            <v>996515.73591336922</v>
          </cell>
          <cell r="S140">
            <v>1258193.0543221005</v>
          </cell>
          <cell r="T140">
            <v>1774019.8621946794</v>
          </cell>
          <cell r="U140">
            <v>2433561.780062764</v>
          </cell>
          <cell r="V140">
            <v>2580413.1219701483</v>
          </cell>
          <cell r="W140">
            <v>2666152.2213554671</v>
          </cell>
          <cell r="X140">
            <v>2856448.1168256514</v>
          </cell>
          <cell r="Y140">
            <v>3056572.2003344758</v>
          </cell>
          <cell r="Z140">
            <v>3265519.1912915376</v>
          </cell>
          <cell r="AA140">
            <v>3489733.7610977138</v>
          </cell>
          <cell r="AB140">
            <v>3730373.9649759722</v>
          </cell>
          <cell r="AC140">
            <v>3924634.3308662022</v>
          </cell>
          <cell r="AD140">
            <v>4129602.5155972266</v>
          </cell>
          <cell r="AE140">
            <v>4345890.8971652985</v>
          </cell>
          <cell r="AF140">
            <v>4574147.701913639</v>
          </cell>
          <cell r="AG140">
            <v>4815059.1338020926</v>
          </cell>
          <cell r="AH140">
            <v>5069351.6312798942</v>
          </cell>
          <cell r="AI140">
            <v>5337794.2594499271</v>
          </cell>
          <cell r="AJ140">
            <v>5621201.2456776863</v>
          </cell>
          <cell r="AK140">
            <v>5920434.6672910666</v>
          </cell>
          <cell r="AL140">
            <v>6236407.3005399304</v>
          </cell>
          <cell r="AM140">
            <v>6570085.640538875</v>
          </cell>
        </row>
        <row r="159">
          <cell r="S159">
            <v>740134</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30</v>
          </cell>
          <cell r="L168">
            <v>30</v>
          </cell>
          <cell r="M168">
            <v>33.658839999999998</v>
          </cell>
          <cell r="N168">
            <v>33.658839999999998</v>
          </cell>
          <cell r="O168">
            <v>43.344791189694234</v>
          </cell>
          <cell r="P168">
            <v>43.887942449920509</v>
          </cell>
          <cell r="Q168">
            <v>47.64216757927322</v>
          </cell>
          <cell r="R168">
            <v>55.873357365221182</v>
          </cell>
          <cell r="S168">
            <v>93.311646260640572</v>
          </cell>
          <cell r="T168">
            <v>93.311646260640572</v>
          </cell>
          <cell r="U168">
            <v>121.18964626064056</v>
          </cell>
          <cell r="V168">
            <v>133.04964626064054</v>
          </cell>
          <cell r="W168">
            <v>143.44004626064054</v>
          </cell>
          <cell r="X168">
            <v>154.2460622606406</v>
          </cell>
          <cell r="Y168">
            <v>165.48431890064052</v>
          </cell>
          <cell r="Z168">
            <v>177.17210580624061</v>
          </cell>
          <cell r="AA168">
            <v>189.32740418806458</v>
          </cell>
          <cell r="AB168">
            <v>201.96891450516156</v>
          </cell>
          <cell r="AC168">
            <v>215.1160852349424</v>
          </cell>
          <cell r="AD168">
            <v>228.78914279391441</v>
          </cell>
          <cell r="AE168">
            <v>243.00912265524542</v>
          </cell>
          <cell r="AF168">
            <v>257.79790171102951</v>
          </cell>
          <cell r="AG168">
            <v>273.17823192904524</v>
          </cell>
          <cell r="AH168">
            <v>289.17377535578134</v>
          </cell>
          <cell r="AI168">
            <v>305.80914051958706</v>
          </cell>
          <cell r="AJ168">
            <v>323.10992028994485</v>
          </cell>
          <cell r="AK168">
            <v>341.10273125111706</v>
          </cell>
          <cell r="AL168">
            <v>359.81525465073616</v>
          </cell>
          <cell r="AM168">
            <v>379.27627898634006</v>
          </cell>
        </row>
        <row r="195">
          <cell r="S195">
            <v>0</v>
          </cell>
          <cell r="T195">
            <v>1269020.5832394902</v>
          </cell>
          <cell r="U195">
            <v>0</v>
          </cell>
          <cell r="V195">
            <v>381157.74570714193</v>
          </cell>
          <cell r="W195">
            <v>400097.52456267539</v>
          </cell>
          <cell r="X195">
            <v>420213.1838982706</v>
          </cell>
          <cell r="Y195">
            <v>366396.59285402414</v>
          </cell>
          <cell r="Z195">
            <v>380116.18661845737</v>
          </cell>
          <cell r="AA195">
            <v>394371.44155974151</v>
          </cell>
          <cell r="AB195">
            <v>409183.57770174224</v>
          </cell>
          <cell r="AC195">
            <v>424574.66030107584</v>
          </cell>
          <cell r="AD195">
            <v>440567.63359069452</v>
          </cell>
          <cell r="AE195">
            <v>457186.3558718948</v>
          </cell>
          <cell r="AF195">
            <v>474455.63600877585</v>
          </cell>
          <cell r="AG195">
            <v>492401.27138109045</v>
          </cell>
          <cell r="AH195">
            <v>511050.08735399839</v>
          </cell>
          <cell r="AI195">
            <v>530429.97832508944</v>
          </cell>
          <cell r="AJ195">
            <v>550569.95041205105</v>
          </cell>
          <cell r="AK195">
            <v>571500.16584633978</v>
          </cell>
          <cell r="AL195">
            <v>593251.98914116493</v>
          </cell>
          <cell r="AM195">
            <v>615858.03510476218</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700957</v>
          </cell>
          <cell r="T210">
            <v>1269020.5832394902</v>
          </cell>
          <cell r="U210">
            <v>0</v>
          </cell>
          <cell r="V210">
            <v>381157.74570714193</v>
          </cell>
          <cell r="W210">
            <v>400097.52456267539</v>
          </cell>
          <cell r="X210">
            <v>420213.1838982706</v>
          </cell>
          <cell r="Y210">
            <v>366396.59285402414</v>
          </cell>
          <cell r="Z210">
            <v>380116.18661845737</v>
          </cell>
          <cell r="AA210">
            <v>394371.44155974151</v>
          </cell>
          <cell r="AB210">
            <v>409183.57770174224</v>
          </cell>
          <cell r="AC210">
            <v>424574.66030107584</v>
          </cell>
          <cell r="AD210">
            <v>440567.63359069452</v>
          </cell>
          <cell r="AE210">
            <v>457186.3558718948</v>
          </cell>
          <cell r="AF210">
            <v>474455.63600877585</v>
          </cell>
          <cell r="AG210">
            <v>492401.27138109045</v>
          </cell>
          <cell r="AH210">
            <v>511050.08735399839</v>
          </cell>
          <cell r="AI210">
            <v>530429.97832508944</v>
          </cell>
          <cell r="AJ210">
            <v>550569.95041205105</v>
          </cell>
          <cell r="AK210">
            <v>571500.16584633978</v>
          </cell>
          <cell r="AL210">
            <v>593251.98914116493</v>
          </cell>
          <cell r="AM210">
            <v>615858.03510476218</v>
          </cell>
        </row>
        <row r="212">
          <cell r="S212">
            <v>7146</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32031</v>
          </cell>
          <cell r="T214">
            <v>0</v>
          </cell>
          <cell r="U214">
            <v>0</v>
          </cell>
          <cell r="V214">
            <v>0</v>
          </cell>
          <cell r="W214">
            <v>0</v>
          </cell>
          <cell r="X214">
            <v>0</v>
          </cell>
          <cell r="Y214">
            <v>0</v>
          </cell>
          <cell r="Z214">
            <v>688576</v>
          </cell>
          <cell r="AA214">
            <v>0</v>
          </cell>
          <cell r="AB214">
            <v>0</v>
          </cell>
          <cell r="AC214">
            <v>0</v>
          </cell>
          <cell r="AD214">
            <v>0</v>
          </cell>
          <cell r="AE214">
            <v>688576</v>
          </cell>
          <cell r="AF214">
            <v>0</v>
          </cell>
          <cell r="AG214">
            <v>0</v>
          </cell>
          <cell r="AH214">
            <v>0</v>
          </cell>
          <cell r="AI214">
            <v>0</v>
          </cell>
          <cell r="AJ214">
            <v>688576</v>
          </cell>
          <cell r="AK214">
            <v>0</v>
          </cell>
          <cell r="AL214">
            <v>0</v>
          </cell>
          <cell r="AM214">
            <v>0</v>
          </cell>
        </row>
        <row r="216">
          <cell r="S216">
            <v>740134</v>
          </cell>
          <cell r="T216">
            <v>1269020.5832394902</v>
          </cell>
          <cell r="U216">
            <v>0</v>
          </cell>
          <cell r="V216">
            <v>381157.74570714193</v>
          </cell>
          <cell r="W216">
            <v>400097.52456267539</v>
          </cell>
          <cell r="X216">
            <v>420213.1838982706</v>
          </cell>
          <cell r="Y216">
            <v>366396.59285402414</v>
          </cell>
          <cell r="Z216">
            <v>1068692.1866184573</v>
          </cell>
          <cell r="AA216">
            <v>394371.44155974151</v>
          </cell>
          <cell r="AB216">
            <v>409183.57770174224</v>
          </cell>
          <cell r="AC216">
            <v>424574.66030107584</v>
          </cell>
          <cell r="AD216">
            <v>440567.63359069452</v>
          </cell>
          <cell r="AE216">
            <v>1145762.3558718949</v>
          </cell>
          <cell r="AF216">
            <v>474455.63600877585</v>
          </cell>
          <cell r="AG216">
            <v>492401.27138109045</v>
          </cell>
          <cell r="AH216">
            <v>511050.08735399839</v>
          </cell>
          <cell r="AI216">
            <v>530429.97832508944</v>
          </cell>
          <cell r="AJ216">
            <v>1239145.9504120511</v>
          </cell>
          <cell r="AK216">
            <v>571500.16584633978</v>
          </cell>
          <cell r="AL216">
            <v>593251.98914116493</v>
          </cell>
          <cell r="AM216">
            <v>615858.03510476218</v>
          </cell>
        </row>
        <row r="223">
          <cell r="I223">
            <v>0</v>
          </cell>
          <cell r="J223">
            <v>77</v>
          </cell>
          <cell r="K223">
            <v>90</v>
          </cell>
          <cell r="L223">
            <v>93</v>
          </cell>
          <cell r="M223">
            <v>89</v>
          </cell>
          <cell r="N223">
            <v>93.916666666666671</v>
          </cell>
          <cell r="O223">
            <v>94.583333333333329</v>
          </cell>
          <cell r="P223">
            <v>89.916666666666671</v>
          </cell>
          <cell r="Q223">
            <v>89.833333333333329</v>
          </cell>
          <cell r="R223">
            <v>97</v>
          </cell>
          <cell r="S223">
            <v>111</v>
          </cell>
          <cell r="T223">
            <v>111</v>
          </cell>
          <cell r="U223">
            <v>109.06456</v>
          </cell>
          <cell r="V223">
            <v>99.197074900000018</v>
          </cell>
          <cell r="W223">
            <v>88.386680442000014</v>
          </cell>
          <cell r="X223">
            <v>88.823188617406004</v>
          </cell>
          <cell r="Y223">
            <v>89.082271783011933</v>
          </cell>
          <cell r="Z223">
            <v>89.230968046399894</v>
          </cell>
          <cell r="AA223">
            <v>89.260050149547183</v>
          </cell>
          <cell r="AB223">
            <v>89.15972843364105</v>
          </cell>
          <cell r="AC223">
            <v>92.624604779697691</v>
          </cell>
          <cell r="AD223">
            <v>96.226869436295502</v>
          </cell>
          <cell r="AE223">
            <v>99.972002036115228</v>
          </cell>
          <cell r="AF223">
            <v>103.86570116150152</v>
          </cell>
          <cell r="AG223">
            <v>107.91389309855971</v>
          </cell>
          <cell r="AH223">
            <v>112.12274094134764</v>
          </cell>
          <cell r="AI223">
            <v>116.49865406016374</v>
          </cell>
          <cell r="AJ223">
            <v>121.04829794849495</v>
          </cell>
          <cell r="AK223">
            <v>125.77860446376839</v>
          </cell>
          <cell r="AL223">
            <v>130.69678247765896</v>
          </cell>
          <cell r="AM223">
            <v>135.81032895233196</v>
          </cell>
        </row>
        <row r="225">
          <cell r="I225">
            <v>0</v>
          </cell>
          <cell r="J225">
            <v>73000</v>
          </cell>
          <cell r="K225">
            <v>102246</v>
          </cell>
          <cell r="L225">
            <v>139226</v>
          </cell>
          <cell r="M225">
            <v>186347</v>
          </cell>
          <cell r="N225">
            <v>241420</v>
          </cell>
          <cell r="O225">
            <v>293540</v>
          </cell>
          <cell r="P225">
            <v>349876</v>
          </cell>
          <cell r="Q225">
            <v>384457</v>
          </cell>
          <cell r="R225">
            <v>429286</v>
          </cell>
          <cell r="S225">
            <v>449835</v>
          </cell>
          <cell r="T225">
            <v>529877</v>
          </cell>
          <cell r="U225">
            <v>555926.68837055087</v>
          </cell>
          <cell r="V225">
            <v>544520.41170081962</v>
          </cell>
          <cell r="W225">
            <v>517819.25221099798</v>
          </cell>
          <cell r="X225">
            <v>552367.05648906878</v>
          </cell>
          <cell r="Y225">
            <v>584552.36001904507</v>
          </cell>
          <cell r="Z225">
            <v>613959.2982013484</v>
          </cell>
          <cell r="AA225">
            <v>639748.55354822101</v>
          </cell>
          <cell r="AB225">
            <v>661126.03363259707</v>
          </cell>
          <cell r="AC225">
            <v>718034.24407254171</v>
          </cell>
          <cell r="AD225">
            <v>779863.17401083838</v>
          </cell>
          <cell r="AE225">
            <v>847039.59550753876</v>
          </cell>
          <cell r="AF225">
            <v>920027.36922128662</v>
          </cell>
          <cell r="AG225">
            <v>999330.67194119585</v>
          </cell>
          <cell r="AH225">
            <v>1085497.5052392529</v>
          </cell>
          <cell r="AI225">
            <v>1179123.5097438823</v>
          </cell>
          <cell r="AJ225">
            <v>1280856.1116715376</v>
          </cell>
          <cell r="AK225">
            <v>1391399.0305756389</v>
          </cell>
          <cell r="AL225">
            <v>1511517.1797972731</v>
          </cell>
          <cell r="AM225">
            <v>1642041.9938473059</v>
          </cell>
        </row>
        <row r="231">
          <cell r="I231">
            <v>0</v>
          </cell>
          <cell r="J231">
            <v>19000</v>
          </cell>
          <cell r="K231">
            <v>30000</v>
          </cell>
          <cell r="L231">
            <v>32000</v>
          </cell>
          <cell r="M231">
            <v>57032.048075600003</v>
          </cell>
          <cell r="N231">
            <v>15560</v>
          </cell>
          <cell r="O231">
            <v>34089.995998399361</v>
          </cell>
          <cell r="P231">
            <v>82186.74693554765</v>
          </cell>
          <cell r="Q231">
            <v>52926.585090909095</v>
          </cell>
          <cell r="R231">
            <v>56411.269187570193</v>
          </cell>
          <cell r="S231">
            <v>41339</v>
          </cell>
          <cell r="T231">
            <v>95535</v>
          </cell>
          <cell r="U231">
            <v>50929.900768261992</v>
          </cell>
          <cell r="V231">
            <v>52885.161781211566</v>
          </cell>
          <cell r="W231">
            <v>55170.107423056055</v>
          </cell>
          <cell r="X231">
            <v>57563.024577583623</v>
          </cell>
          <cell r="Y231">
            <v>59562.34608133552</v>
          </cell>
          <cell r="Z231">
            <v>61596.127472289641</v>
          </cell>
          <cell r="AA231">
            <v>63661.955927023024</v>
          </cell>
          <cell r="AB231">
            <v>65757.070427909217</v>
          </cell>
          <cell r="AC231">
            <v>67984.99344323788</v>
          </cell>
          <cell r="AD231">
            <v>70353.033303756631</v>
          </cell>
          <cell r="AE231">
            <v>72868.929690336401</v>
          </cell>
          <cell r="AF231">
            <v>75540.879190463413</v>
          </cell>
          <cell r="AG231">
            <v>78377.562387041035</v>
          </cell>
          <cell r="AH231">
            <v>81388.172571821066</v>
          </cell>
          <cell r="AI231">
            <v>84582.446181365318</v>
          </cell>
          <cell r="AJ231">
            <v>87970.695059358317</v>
          </cell>
          <cell r="AK231">
            <v>91563.840655370892</v>
          </cell>
          <cell r="AL231">
            <v>95373.450276832009</v>
          </cell>
          <cell r="AM231">
            <v>99411.775518030525</v>
          </cell>
        </row>
        <row r="237">
          <cell r="I237">
            <v>41461.6737880937</v>
          </cell>
          <cell r="J237">
            <v>41461.6737880937</v>
          </cell>
          <cell r="K237">
            <v>49486.056553643728</v>
          </cell>
          <cell r="L237">
            <v>63402.742553191492</v>
          </cell>
          <cell r="M237">
            <v>66236.431280000004</v>
          </cell>
          <cell r="N237">
            <v>157880</v>
          </cell>
          <cell r="O237">
            <v>254816.68667466988</v>
          </cell>
          <cell r="P237">
            <v>211425.29497825229</v>
          </cell>
          <cell r="Q237">
            <v>133181.652</v>
          </cell>
          <cell r="R237">
            <v>162387.04605016846</v>
          </cell>
          <cell r="S237">
            <v>118999</v>
          </cell>
          <cell r="T237">
            <v>242172.52994011977</v>
          </cell>
          <cell r="U237">
            <v>174112.08090273547</v>
          </cell>
          <cell r="V237">
            <v>180796.45606422782</v>
          </cell>
          <cell r="W237">
            <v>188607.91130859187</v>
          </cell>
          <cell r="X237">
            <v>196788.48458515087</v>
          </cell>
          <cell r="Y237">
            <v>203623.48764152356</v>
          </cell>
          <cell r="Z237">
            <v>210576.29738076715</v>
          </cell>
          <cell r="AA237">
            <v>217638.6651768155</v>
          </cell>
          <cell r="AB237">
            <v>224801.15204555317</v>
          </cell>
          <cell r="AC237">
            <v>232417.66624327385</v>
          </cell>
          <cell r="AD237">
            <v>240513.19247749101</v>
          </cell>
          <cell r="AE237">
            <v>249114.19009569287</v>
          </cell>
          <cell r="AF237">
            <v>258248.680454332</v>
          </cell>
          <cell r="AG237">
            <v>267946.33952626435</v>
          </cell>
          <cell r="AH237">
            <v>278238.5960622456</v>
          </cell>
          <cell r="AI237">
            <v>289158.73564117489</v>
          </cell>
          <cell r="AJ237">
            <v>300742.01096401527</v>
          </cell>
          <cell r="AK237">
            <v>313025.75876778306</v>
          </cell>
          <cell r="AL237">
            <v>326049.52375876118</v>
          </cell>
          <cell r="AM237">
            <v>339855.18998824025</v>
          </cell>
        </row>
        <row r="250">
          <cell r="I250">
            <v>188489.56376945396</v>
          </cell>
          <cell r="J250">
            <v>118923.2572601936</v>
          </cell>
          <cell r="K250">
            <v>17930.990923127203</v>
          </cell>
          <cell r="L250">
            <v>19508.616799222324</v>
          </cell>
          <cell r="M250">
            <v>27213.304520000002</v>
          </cell>
          <cell r="N250">
            <v>69320</v>
          </cell>
          <cell r="O250">
            <v>33013.765506202486</v>
          </cell>
          <cell r="P250">
            <v>47122.573744563073</v>
          </cell>
          <cell r="Q250">
            <v>96374.567272727276</v>
          </cell>
          <cell r="R250">
            <v>295431.71096967428</v>
          </cell>
          <cell r="S250">
            <v>216495.26946203478</v>
          </cell>
          <cell r="T250">
            <v>88919.207772795213</v>
          </cell>
          <cell r="U250">
            <v>132747.28356897779</v>
          </cell>
          <cell r="V250">
            <v>104251.56178725767</v>
          </cell>
          <cell r="W250">
            <v>74209.811418656769</v>
          </cell>
          <cell r="X250">
            <v>72465.933515467244</v>
          </cell>
          <cell r="Y250">
            <v>70466.741561767951</v>
          </cell>
          <cell r="Z250">
            <v>71197.211868590166</v>
          </cell>
          <cell r="AA250">
            <v>69213.407294283345</v>
          </cell>
          <cell r="AB250">
            <v>67305.955286919489</v>
          </cell>
          <cell r="AC250">
            <v>65471.439147991812</v>
          </cell>
          <cell r="AD250">
            <v>63706.603814816641</v>
          </cell>
          <cell r="AE250">
            <v>64057.364619587868</v>
          </cell>
          <cell r="AF250">
            <v>62319.494161738025</v>
          </cell>
          <cell r="AG250">
            <v>60647.634569293135</v>
          </cell>
          <cell r="AH250">
            <v>59038.840803536463</v>
          </cell>
          <cell r="AI250">
            <v>57490.307224206306</v>
          </cell>
          <cell r="AJ250">
            <v>55999.360839642199</v>
          </cell>
          <cell r="AK250">
            <v>54563.45488737031</v>
          </cell>
          <cell r="AL250">
            <v>53180.16272884261</v>
          </cell>
          <cell r="AM250">
            <v>97209.826103417508</v>
          </cell>
        </row>
        <row r="255">
          <cell r="I255">
            <v>57570.56185702981</v>
          </cell>
          <cell r="J255">
            <v>42681.138163684365</v>
          </cell>
          <cell r="K255">
            <v>363723.95252322906</v>
          </cell>
          <cell r="L255">
            <v>114265.64064758617</v>
          </cell>
          <cell r="M255">
            <v>136341.21612439997</v>
          </cell>
          <cell r="N255">
            <v>158246</v>
          </cell>
          <cell r="O255">
            <v>776767.55182072835</v>
          </cell>
          <cell r="P255">
            <v>228721.38434163702</v>
          </cell>
          <cell r="Q255">
            <v>336340.19563636358</v>
          </cell>
          <cell r="R255">
            <v>317132.97379258706</v>
          </cell>
          <cell r="S255">
            <v>232399.31312261068</v>
          </cell>
          <cell r="T255">
            <v>981337</v>
          </cell>
          <cell r="U255">
            <v>724042.58282951312</v>
          </cell>
          <cell r="V255">
            <v>790536.35827314237</v>
          </cell>
          <cell r="W255">
            <v>855464.1608170151</v>
          </cell>
          <cell r="X255">
            <v>920754.40402213007</v>
          </cell>
          <cell r="Y255">
            <v>984347.79512272379</v>
          </cell>
          <cell r="Z255">
            <v>1045750.6787310024</v>
          </cell>
          <cell r="AA255">
            <v>1103716.297259711</v>
          </cell>
          <cell r="AB255">
            <v>1157004.0877599483</v>
          </cell>
          <cell r="AC255">
            <v>1225645.6933000919</v>
          </cell>
          <cell r="AD255">
            <v>1298396.5474189194</v>
          </cell>
          <cell r="AE255">
            <v>1375503.8287391788</v>
          </cell>
          <cell r="AF255">
            <v>1457229.6217620643</v>
          </cell>
          <cell r="AG255">
            <v>1543851.8169681679</v>
          </cell>
          <cell r="AH255">
            <v>1635665.0653114456</v>
          </cell>
          <cell r="AI255">
            <v>1732981.7903944782</v>
          </cell>
          <cell r="AJ255">
            <v>1836133.2618121682</v>
          </cell>
          <cell r="AK255">
            <v>1945470.7333618512</v>
          </cell>
          <cell r="AL255">
            <v>2061366.6500414433</v>
          </cell>
          <cell r="AM255">
            <v>2184215.9279943448</v>
          </cell>
        </row>
        <row r="258">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T260">
            <v>0</v>
          </cell>
          <cell r="U260">
            <v>47052.264785201631</v>
          </cell>
          <cell r="V260">
            <v>48694.433901829936</v>
          </cell>
          <cell r="W260">
            <v>50495.804197981044</v>
          </cell>
          <cell r="X260">
            <v>54481.424925209009</v>
          </cell>
          <cell r="Y260">
            <v>58622.10968760118</v>
          </cell>
          <cell r="Z260">
            <v>62904.184043522422</v>
          </cell>
          <cell r="AA260">
            <v>67509.389853837885</v>
          </cell>
          <cell r="AB260">
            <v>72462.708387999824</v>
          </cell>
          <cell r="AC260">
            <v>76295.10336447478</v>
          </cell>
          <cell r="AD260">
            <v>80342.032595393001</v>
          </cell>
          <cell r="AE260">
            <v>84615.934920829124</v>
          </cell>
          <cell r="AF260">
            <v>89129.985301864042</v>
          </cell>
          <cell r="AG260">
            <v>93898.138891369308</v>
          </cell>
          <cell r="AH260">
            <v>98935.177760505234</v>
          </cell>
          <cell r="AI260">
            <v>104256.76044155669</v>
          </cell>
          <cell r="AJ260">
            <v>109879.47445746623</v>
          </cell>
          <cell r="AK260">
            <v>115820.89201875018</v>
          </cell>
          <cell r="AL260">
            <v>122099.62907943618</v>
          </cell>
          <cell r="AM260">
            <v>128735.40795527831</v>
          </cell>
        </row>
        <row r="263">
          <cell r="I263">
            <v>287521.79941457749</v>
          </cell>
          <cell r="J263">
            <v>295066.06921197166</v>
          </cell>
          <cell r="K263">
            <v>563387</v>
          </cell>
          <cell r="L263">
            <v>368403</v>
          </cell>
          <cell r="M263">
            <v>473170</v>
          </cell>
          <cell r="N263">
            <v>642426</v>
          </cell>
          <cell r="O263">
            <v>1392228</v>
          </cell>
          <cell r="P263">
            <v>919332</v>
          </cell>
          <cell r="Q263">
            <v>1003280</v>
          </cell>
          <cell r="R263">
            <v>1260649</v>
          </cell>
          <cell r="S263">
            <v>1059067.5825846456</v>
          </cell>
          <cell r="T263">
            <v>1937840.7377129151</v>
          </cell>
          <cell r="U263">
            <v>1684810.8012252408</v>
          </cell>
          <cell r="V263">
            <v>1721684.383508489</v>
          </cell>
          <cell r="W263">
            <v>1741767.0473762988</v>
          </cell>
          <cell r="X263">
            <v>1854420.3281146097</v>
          </cell>
          <cell r="Y263">
            <v>1961174.8401139972</v>
          </cell>
          <cell r="Z263">
            <v>2065983.7976975203</v>
          </cell>
          <cell r="AA263">
            <v>2161488.2690598918</v>
          </cell>
          <cell r="AB263">
            <v>2248457.0075409273</v>
          </cell>
          <cell r="AC263">
            <v>2385849.1395716118</v>
          </cell>
          <cell r="AD263">
            <v>2533174.5836212146</v>
          </cell>
          <cell r="AE263">
            <v>2693199.8435731637</v>
          </cell>
          <cell r="AF263">
            <v>2862496.0300917481</v>
          </cell>
          <cell r="AG263">
            <v>3044052.1642833315</v>
          </cell>
          <cell r="AH263">
            <v>3238763.3577488065</v>
          </cell>
          <cell r="AI263">
            <v>3447593.5496266638</v>
          </cell>
          <cell r="AJ263">
            <v>3671580.9148041876</v>
          </cell>
          <cell r="AK263">
            <v>3911843.7102667647</v>
          </cell>
          <cell r="AL263">
            <v>4169586.5956825884</v>
          </cell>
          <cell r="AM263">
            <v>4491470.1214066176</v>
          </cell>
        </row>
        <row r="271">
          <cell r="I271">
            <v>2925087.5857346347</v>
          </cell>
          <cell r="J271">
            <v>3253484.0543960212</v>
          </cell>
          <cell r="K271">
            <v>2978666.9999999995</v>
          </cell>
          <cell r="L271">
            <v>2979530.9999999995</v>
          </cell>
          <cell r="M271">
            <v>5081308</v>
          </cell>
          <cell r="N271">
            <v>7477662.0000000009</v>
          </cell>
          <cell r="O271">
            <v>8327754.0000000009</v>
          </cell>
          <cell r="P271">
            <v>11388565</v>
          </cell>
          <cell r="Q271">
            <v>11425957</v>
          </cell>
          <cell r="R271">
            <v>9486156</v>
          </cell>
          <cell r="S271">
            <v>8698725</v>
          </cell>
          <cell r="T271">
            <v>14511922.509615384</v>
          </cell>
          <cell r="U271">
            <v>14511922.509615384</v>
          </cell>
          <cell r="V271">
            <v>14893080.255322525</v>
          </cell>
          <cell r="W271">
            <v>15293177.779885201</v>
          </cell>
          <cell r="X271">
            <v>15713390.963783471</v>
          </cell>
          <cell r="Y271">
            <v>16079787.556637496</v>
          </cell>
          <cell r="Z271">
            <v>17148479.743255951</v>
          </cell>
          <cell r="AA271">
            <v>17542851.184815694</v>
          </cell>
          <cell r="AB271">
            <v>17952034.762517437</v>
          </cell>
          <cell r="AC271">
            <v>18376609.422818512</v>
          </cell>
          <cell r="AD271">
            <v>18817177.056409206</v>
          </cell>
          <cell r="AE271">
            <v>19962939.4122811</v>
          </cell>
          <cell r="AF271">
            <v>20437395.048289876</v>
          </cell>
          <cell r="AG271">
            <v>20929796.319670968</v>
          </cell>
          <cell r="AH271">
            <v>21440846.407024968</v>
          </cell>
          <cell r="AI271">
            <v>21971276.385350056</v>
          </cell>
          <cell r="AJ271">
            <v>23210422.33576211</v>
          </cell>
          <cell r="AK271">
            <v>23781922.501608446</v>
          </cell>
          <cell r="AL271">
            <v>24375174.490749612</v>
          </cell>
          <cell r="AM271">
            <v>24991032.525854375</v>
          </cell>
        </row>
        <row r="274">
          <cell r="I274">
            <v>0</v>
          </cell>
          <cell r="J274">
            <v>47641.599999999999</v>
          </cell>
          <cell r="K274">
            <v>47641.400000000009</v>
          </cell>
          <cell r="L274">
            <v>47641.799999999981</v>
          </cell>
          <cell r="M274">
            <v>128207.99999999999</v>
          </cell>
          <cell r="N274">
            <v>140745</v>
          </cell>
          <cell r="O274">
            <v>244701.00000000006</v>
          </cell>
          <cell r="P274">
            <v>244701</v>
          </cell>
          <cell r="Q274">
            <v>244701</v>
          </cell>
          <cell r="R274">
            <v>710952</v>
          </cell>
          <cell r="S274">
            <v>265674</v>
          </cell>
          <cell r="T274">
            <v>326162.79940119764</v>
          </cell>
          <cell r="U274">
            <v>142473.5</v>
          </cell>
          <cell r="V274">
            <v>150096.65491414283</v>
          </cell>
          <cell r="W274">
            <v>158098.60540539635</v>
          </cell>
          <cell r="X274">
            <v>166502.86908336176</v>
          </cell>
          <cell r="Y274">
            <v>173830.80094044225</v>
          </cell>
          <cell r="Z274">
            <v>181433.12467281139</v>
          </cell>
          <cell r="AA274">
            <v>189320.55350400621</v>
          </cell>
          <cell r="AB274">
            <v>197504.22505804105</v>
          </cell>
          <cell r="AC274">
            <v>205995.71826406257</v>
          </cell>
          <cell r="AD274">
            <v>214807.07093587646</v>
          </cell>
          <cell r="AE274">
            <v>223950.79805331436</v>
          </cell>
          <cell r="AF274">
            <v>233439.91077348989</v>
          </cell>
          <cell r="AG274">
            <v>243287.9362011117</v>
          </cell>
          <cell r="AH274">
            <v>253508.93794819168</v>
          </cell>
          <cell r="AI274">
            <v>264117.53751469345</v>
          </cell>
          <cell r="AJ274">
            <v>275128.93652293447</v>
          </cell>
          <cell r="AK274">
            <v>286558.93983986124</v>
          </cell>
          <cell r="AL274">
            <v>298423.97962268454</v>
          </cell>
          <cell r="AM274">
            <v>310741.14032477979</v>
          </cell>
        </row>
        <row r="275">
          <cell r="I275">
            <v>0</v>
          </cell>
          <cell r="J275">
            <v>174545.5</v>
          </cell>
          <cell r="K275">
            <v>174545.5</v>
          </cell>
          <cell r="L275">
            <v>174545.80000000002</v>
          </cell>
          <cell r="M275">
            <v>214430.66443999999</v>
          </cell>
          <cell r="N275">
            <v>288071.00000000006</v>
          </cell>
          <cell r="O275">
            <v>213326.99999999983</v>
          </cell>
          <cell r="P275">
            <v>211629</v>
          </cell>
          <cell r="Q275">
            <v>213410</v>
          </cell>
          <cell r="R275">
            <v>315846</v>
          </cell>
          <cell r="S275">
            <v>144249</v>
          </cell>
          <cell r="T275">
            <v>133029.94011976049</v>
          </cell>
          <cell r="U275">
            <v>94855.8</v>
          </cell>
          <cell r="V275">
            <v>94855.8</v>
          </cell>
          <cell r="W275">
            <v>94855.8</v>
          </cell>
          <cell r="X275">
            <v>94855.8</v>
          </cell>
          <cell r="Y275">
            <v>94855.8</v>
          </cell>
          <cell r="Z275">
            <v>94855.8</v>
          </cell>
          <cell r="AA275">
            <v>94855.8</v>
          </cell>
          <cell r="AB275">
            <v>94855.8</v>
          </cell>
          <cell r="AC275">
            <v>94855.8</v>
          </cell>
          <cell r="AD275">
            <v>94855.799999999857</v>
          </cell>
          <cell r="AE275">
            <v>0</v>
          </cell>
          <cell r="AF275">
            <v>0</v>
          </cell>
          <cell r="AG275">
            <v>0</v>
          </cell>
          <cell r="AH275">
            <v>0</v>
          </cell>
          <cell r="AI275">
            <v>0</v>
          </cell>
          <cell r="AJ275">
            <v>0</v>
          </cell>
          <cell r="AK275">
            <v>0</v>
          </cell>
          <cell r="AL275">
            <v>0</v>
          </cell>
          <cell r="AM275">
            <v>0</v>
          </cell>
        </row>
        <row r="276">
          <cell r="I276">
            <v>0</v>
          </cell>
          <cell r="J276">
            <v>574.79999999999995</v>
          </cell>
          <cell r="K276">
            <v>705.20000000000016</v>
          </cell>
          <cell r="L276">
            <v>743.54999999999973</v>
          </cell>
          <cell r="M276">
            <v>50038</v>
          </cell>
          <cell r="N276">
            <v>40211</v>
          </cell>
          <cell r="O276">
            <v>41546</v>
          </cell>
          <cell r="P276">
            <v>41545</v>
          </cell>
          <cell r="Q276">
            <v>43127</v>
          </cell>
          <cell r="R276">
            <v>21059</v>
          </cell>
          <cell r="S276">
            <v>54186</v>
          </cell>
          <cell r="T276">
            <v>29985.366766467068</v>
          </cell>
          <cell r="U276">
            <v>137715.20000000001</v>
          </cell>
          <cell r="V276">
            <v>137715.20000000001</v>
          </cell>
          <cell r="W276">
            <v>137715.20000000001</v>
          </cell>
          <cell r="X276">
            <v>137715.20000000001</v>
          </cell>
          <cell r="Y276">
            <v>137715.20000000001</v>
          </cell>
          <cell r="Z276">
            <v>137715.20000000001</v>
          </cell>
          <cell r="AA276">
            <v>137715.20000000001</v>
          </cell>
          <cell r="AB276">
            <v>137715.20000000001</v>
          </cell>
          <cell r="AC276">
            <v>137715.20000000001</v>
          </cell>
          <cell r="AD276">
            <v>137715.20000000001</v>
          </cell>
          <cell r="AE276">
            <v>137715.20000000001</v>
          </cell>
          <cell r="AF276">
            <v>137715.20000000001</v>
          </cell>
          <cell r="AG276">
            <v>137715.20000000001</v>
          </cell>
          <cell r="AH276">
            <v>137715.20000000001</v>
          </cell>
          <cell r="AI276">
            <v>137715.20000000001</v>
          </cell>
          <cell r="AJ276">
            <v>137715.20000000001</v>
          </cell>
          <cell r="AK276">
            <v>137715.20000000001</v>
          </cell>
          <cell r="AL276">
            <v>137715.20000000001</v>
          </cell>
          <cell r="AM276">
            <v>137715.20000000001</v>
          </cell>
        </row>
        <row r="277">
          <cell r="I277">
            <v>0</v>
          </cell>
          <cell r="J277">
            <v>222761.9</v>
          </cell>
          <cell r="K277">
            <v>222892.09999999998</v>
          </cell>
          <cell r="L277">
            <v>222931.15000000002</v>
          </cell>
          <cell r="M277">
            <v>392676.66444000002</v>
          </cell>
          <cell r="N277">
            <v>469027.00000000006</v>
          </cell>
          <cell r="O277">
            <v>499573.99999999983</v>
          </cell>
          <cell r="P277">
            <v>497875</v>
          </cell>
          <cell r="Q277">
            <v>501237.99999999994</v>
          </cell>
          <cell r="R277">
            <v>929688</v>
          </cell>
          <cell r="S277">
            <v>464109</v>
          </cell>
          <cell r="T277">
            <v>489178.10628742521</v>
          </cell>
          <cell r="U277">
            <v>375044.5</v>
          </cell>
          <cell r="V277">
            <v>382667.65491414285</v>
          </cell>
          <cell r="W277">
            <v>390669.60540539637</v>
          </cell>
          <cell r="X277">
            <v>399073.86908336176</v>
          </cell>
          <cell r="Y277">
            <v>406401.80094044225</v>
          </cell>
          <cell r="Z277">
            <v>414004.12467281142</v>
          </cell>
          <cell r="AA277">
            <v>421891.55350400624</v>
          </cell>
          <cell r="AB277">
            <v>430075.22505804105</v>
          </cell>
          <cell r="AC277">
            <v>438566.7182640626</v>
          </cell>
          <cell r="AD277">
            <v>447378.07093587634</v>
          </cell>
          <cell r="AE277">
            <v>361665.9980533144</v>
          </cell>
          <cell r="AF277">
            <v>371155.11077348993</v>
          </cell>
          <cell r="AG277">
            <v>381003.13620111172</v>
          </cell>
          <cell r="AH277">
            <v>391224.13794819172</v>
          </cell>
          <cell r="AI277">
            <v>401832.73751469346</v>
          </cell>
          <cell r="AJ277">
            <v>412844.13652293448</v>
          </cell>
          <cell r="AK277">
            <v>424274.13983986125</v>
          </cell>
          <cell r="AL277">
            <v>436139.17962268455</v>
          </cell>
          <cell r="AM277">
            <v>448456.3403247798</v>
          </cell>
        </row>
        <row r="283">
          <cell r="I283">
            <v>0</v>
          </cell>
          <cell r="J283">
            <v>222761.9</v>
          </cell>
          <cell r="K283">
            <v>445654</v>
          </cell>
          <cell r="L283">
            <v>668586</v>
          </cell>
          <cell r="M283">
            <v>1257758.0000000002</v>
          </cell>
          <cell r="N283">
            <v>1726785</v>
          </cell>
          <cell r="O283">
            <v>2226359</v>
          </cell>
          <cell r="P283">
            <v>2513625</v>
          </cell>
          <cell r="Q283">
            <v>3014854</v>
          </cell>
          <cell r="R283">
            <v>3446950</v>
          </cell>
          <cell r="S283">
            <v>3026638</v>
          </cell>
          <cell r="T283">
            <v>5394018.509615384</v>
          </cell>
          <cell r="U283">
            <v>5769063.009615385</v>
          </cell>
          <cell r="V283">
            <v>6151730.6645295275</v>
          </cell>
          <cell r="W283">
            <v>6542400.2699349225</v>
          </cell>
          <cell r="X283">
            <v>6941474.1390182851</v>
          </cell>
          <cell r="Y283">
            <v>7347875.939958727</v>
          </cell>
          <cell r="Z283">
            <v>7761880.0646315385</v>
          </cell>
          <cell r="AA283">
            <v>8183771.6181355435</v>
          </cell>
          <cell r="AB283">
            <v>8613846.8431935851</v>
          </cell>
          <cell r="AC283">
            <v>9052413.561457647</v>
          </cell>
          <cell r="AD283">
            <v>9499791.6323935241</v>
          </cell>
          <cell r="AE283">
            <v>9861457.6304468364</v>
          </cell>
          <cell r="AF283">
            <v>10232612.741220327</v>
          </cell>
          <cell r="AG283">
            <v>10613615.877421439</v>
          </cell>
          <cell r="AH283">
            <v>11004840.015369631</v>
          </cell>
          <cell r="AI283">
            <v>11406672.752884323</v>
          </cell>
          <cell r="AJ283">
            <v>11819516.889407258</v>
          </cell>
          <cell r="AK283">
            <v>12243791.02924712</v>
          </cell>
          <cell r="AL283">
            <v>12679930.208869804</v>
          </cell>
          <cell r="AM283">
            <v>13128386.549194584</v>
          </cell>
        </row>
        <row r="294">
          <cell r="K294">
            <v>109770.912094349</v>
          </cell>
          <cell r="L294">
            <v>254482.33149887001</v>
          </cell>
          <cell r="M294">
            <v>981823.09446336399</v>
          </cell>
          <cell r="N294">
            <v>803640.10836616904</v>
          </cell>
          <cell r="O294">
            <v>817676.23434423003</v>
          </cell>
          <cell r="P294">
            <v>956141.39128595602</v>
          </cell>
          <cell r="Q294">
            <v>613347</v>
          </cell>
          <cell r="R294">
            <v>849601</v>
          </cell>
          <cell r="S294">
            <v>1088356</v>
          </cell>
          <cell r="T294">
            <v>1574288</v>
          </cell>
          <cell r="U294">
            <v>1158493.9250533101</v>
          </cell>
          <cell r="V294">
            <v>1101576.6449514474</v>
          </cell>
          <cell r="W294">
            <v>1103731.7110323338</v>
          </cell>
          <cell r="X294">
            <v>1127813.2035579637</v>
          </cell>
          <cell r="Y294">
            <v>1151375.0447509945</v>
          </cell>
          <cell r="Z294">
            <v>1173686.355986241</v>
          </cell>
          <cell r="AA294">
            <v>1197584.6041116219</v>
          </cell>
          <cell r="AB294">
            <v>1223185.29062371</v>
          </cell>
          <cell r="AC294">
            <v>1240115.469990822</v>
          </cell>
          <cell r="AD294">
            <v>1257840.8195570947</v>
          </cell>
          <cell r="AE294">
            <v>1276401.8680780111</v>
          </cell>
          <cell r="AF294">
            <v>1295841.3393242869</v>
          </cell>
          <cell r="AG294">
            <v>1316204.2758228285</v>
          </cell>
          <cell r="AH294">
            <v>1337538.1697587497</v>
          </cell>
          <cell r="AI294">
            <v>1359893.1014603842</v>
          </cell>
          <cell r="AJ294">
            <v>1383321.8859143741</v>
          </cell>
          <cell r="AK294">
            <v>1407880.2277845764</v>
          </cell>
          <cell r="AL294">
            <v>1433626.885436778</v>
          </cell>
          <cell r="AM294">
            <v>1460623.8445011596</v>
          </cell>
        </row>
        <row r="295">
          <cell r="S295">
            <v>234950</v>
          </cell>
          <cell r="T295">
            <v>476094</v>
          </cell>
          <cell r="U295">
            <v>563905.75</v>
          </cell>
          <cell r="V295">
            <v>651717.5</v>
          </cell>
          <cell r="W295">
            <v>739529.25</v>
          </cell>
          <cell r="X295">
            <v>827341</v>
          </cell>
          <cell r="Y295">
            <v>827341</v>
          </cell>
          <cell r="Z295">
            <v>827341</v>
          </cell>
          <cell r="AA295">
            <v>827341</v>
          </cell>
          <cell r="AB295">
            <v>827341</v>
          </cell>
          <cell r="AC295">
            <v>827341</v>
          </cell>
          <cell r="AD295">
            <v>827341</v>
          </cell>
          <cell r="AE295">
            <v>827341</v>
          </cell>
          <cell r="AF295">
            <v>827341</v>
          </cell>
          <cell r="AG295">
            <v>827341</v>
          </cell>
          <cell r="AH295">
            <v>827341</v>
          </cell>
          <cell r="AI295">
            <v>827341</v>
          </cell>
          <cell r="AJ295">
            <v>827341</v>
          </cell>
          <cell r="AK295">
            <v>827341</v>
          </cell>
          <cell r="AL295">
            <v>827341</v>
          </cell>
          <cell r="AM295">
            <v>827341</v>
          </cell>
        </row>
        <row r="296">
          <cell r="T296">
            <v>16760</v>
          </cell>
          <cell r="U296">
            <v>87811.75</v>
          </cell>
          <cell r="V296">
            <v>87811.75</v>
          </cell>
          <cell r="W296">
            <v>87811.75</v>
          </cell>
          <cell r="X296">
            <v>87811.75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K298">
            <v>47926</v>
          </cell>
          <cell r="L298">
            <v>50487</v>
          </cell>
          <cell r="M298">
            <v>159851</v>
          </cell>
          <cell r="N298">
            <v>257664</v>
          </cell>
          <cell r="O298">
            <v>360924</v>
          </cell>
          <cell r="P298">
            <v>506896</v>
          </cell>
          <cell r="Q298">
            <v>572240</v>
          </cell>
          <cell r="R298">
            <v>725527</v>
          </cell>
          <cell r="S298">
            <v>486575</v>
          </cell>
          <cell r="T298">
            <v>586747</v>
          </cell>
          <cell r="U298">
            <v>32337.100473665552</v>
          </cell>
          <cell r="V298">
            <v>25923.309833855779</v>
          </cell>
          <cell r="W298">
            <v>21364.923815109472</v>
          </cell>
          <cell r="X298">
            <v>21455.661612745913</v>
          </cell>
          <cell r="Y298">
            <v>21457.079668944403</v>
          </cell>
          <cell r="Z298">
            <v>21912.776169794168</v>
          </cell>
          <cell r="AA298">
            <v>21927.446596745314</v>
          </cell>
          <cell r="AB298">
            <v>21963.678344436277</v>
          </cell>
          <cell r="AC298">
            <v>22034.027314653638</v>
          </cell>
          <cell r="AD298">
            <v>22139.177281923698</v>
          </cell>
          <cell r="AE298">
            <v>22616.733891447006</v>
          </cell>
          <cell r="AF298">
            <v>22776.958271155792</v>
          </cell>
          <cell r="AG298">
            <v>22975.485894851045</v>
          </cell>
          <cell r="AH298">
            <v>23213.365887872915</v>
          </cell>
          <cell r="AI298">
            <v>23491.760882140596</v>
          </cell>
          <cell r="AJ298">
            <v>23811.951288471228</v>
          </cell>
          <cell r="AK298">
            <v>24175.33994627076</v>
          </cell>
          <cell r="AL298">
            <v>24583.457167399105</v>
          </cell>
          <cell r="AM298">
            <v>28291.908333363455</v>
          </cell>
        </row>
        <row r="299">
          <cell r="K299">
            <v>15560</v>
          </cell>
          <cell r="L299">
            <v>4259.3348533772596</v>
          </cell>
          <cell r="M299">
            <v>139776.30279503399</v>
          </cell>
          <cell r="N299">
            <v>67662.692915559397</v>
          </cell>
          <cell r="O299">
            <v>281980</v>
          </cell>
          <cell r="P299">
            <v>67933.380287648106</v>
          </cell>
          <cell r="Q299">
            <v>407511</v>
          </cell>
          <cell r="R299">
            <v>504547</v>
          </cell>
          <cell r="S299">
            <v>391266</v>
          </cell>
          <cell r="T299">
            <v>453667</v>
          </cell>
          <cell r="U299">
            <v>466707.17687755899</v>
          </cell>
          <cell r="V299">
            <v>467270.58813171246</v>
          </cell>
          <cell r="W299">
            <v>467860.62249858223</v>
          </cell>
          <cell r="X299">
            <v>468353.60588306905</v>
          </cell>
          <cell r="Y299">
            <v>468855.08622604405</v>
          </cell>
          <cell r="Z299">
            <v>469364.46858474542</v>
          </cell>
          <cell r="AA299">
            <v>469881.07216030639</v>
          </cell>
          <cell r="AB299">
            <v>470430.4230407984</v>
          </cell>
          <cell r="AC299">
            <v>471014.32328037836</v>
          </cell>
          <cell r="AD299">
            <v>471634.68129350763</v>
          </cell>
          <cell r="AE299">
            <v>472293.51815655263</v>
          </cell>
          <cell r="AF299">
            <v>472992.97428721562</v>
          </cell>
          <cell r="AG299">
            <v>473735.31652455864</v>
          </cell>
          <cell r="AH299">
            <v>474522.94563376129</v>
          </cell>
          <cell r="AI299">
            <v>475358.40426121163</v>
          </cell>
          <cell r="AJ299">
            <v>476244.38536707778</v>
          </cell>
          <cell r="AK299">
            <v>477183.74116415036</v>
          </cell>
          <cell r="AL299">
            <v>478179.49259348697</v>
          </cell>
          <cell r="AM299">
            <v>453667</v>
          </cell>
        </row>
        <row r="300">
          <cell r="Q300">
            <v>613347</v>
          </cell>
          <cell r="R300">
            <v>849601</v>
          </cell>
          <cell r="S300">
            <v>853406</v>
          </cell>
          <cell r="T300">
            <v>1098194</v>
          </cell>
          <cell r="U300">
            <v>594588.17505331011</v>
          </cell>
          <cell r="V300">
            <v>449859.14495144738</v>
          </cell>
          <cell r="W300">
            <v>364202.46103233378</v>
          </cell>
          <cell r="X300">
            <v>300472.20355796372</v>
          </cell>
          <cell r="Y300">
            <v>324034.04475099454</v>
          </cell>
          <cell r="Z300">
            <v>346345.35598624102</v>
          </cell>
          <cell r="AA300">
            <v>370243.60411162185</v>
          </cell>
          <cell r="AB300">
            <v>395844.29062371003</v>
          </cell>
          <cell r="AC300">
            <v>412774.46999082202</v>
          </cell>
          <cell r="AD300">
            <v>430499.81955709471</v>
          </cell>
          <cell r="AE300">
            <v>449060.86807801109</v>
          </cell>
          <cell r="AF300">
            <v>468500.33932428691</v>
          </cell>
          <cell r="AG300">
            <v>488863.27582282852</v>
          </cell>
          <cell r="AH300">
            <v>510197.16975874966</v>
          </cell>
          <cell r="AI300">
            <v>532552.1014603842</v>
          </cell>
          <cell r="AJ300">
            <v>555980.88591437414</v>
          </cell>
          <cell r="AK300">
            <v>580539.22778457636</v>
          </cell>
          <cell r="AL300">
            <v>606285.88543677796</v>
          </cell>
          <cell r="AM300">
            <v>633282.84450115962</v>
          </cell>
        </row>
        <row r="329">
          <cell r="T329">
            <v>29</v>
          </cell>
        </row>
        <row r="338">
          <cell r="R338">
            <v>247749</v>
          </cell>
        </row>
        <row r="341">
          <cell r="S341">
            <v>185083</v>
          </cell>
          <cell r="T341">
            <v>340654</v>
          </cell>
        </row>
        <row r="346">
          <cell r="R346">
            <v>371207.79932609503</v>
          </cell>
          <cell r="S346">
            <v>379505.68057324924</v>
          </cell>
          <cell r="T346">
            <v>-98218.39131934382</v>
          </cell>
          <cell r="U346">
            <v>944592.50510938675</v>
          </cell>
          <cell r="V346">
            <v>1005301.7365970688</v>
          </cell>
          <cell r="W346">
            <v>1090297.6194323117</v>
          </cell>
          <cell r="X346">
            <v>1192554.4951388536</v>
          </cell>
          <cell r="Y346">
            <v>1396727.6021371239</v>
          </cell>
          <cell r="Z346">
            <v>1522561.5945262134</v>
          </cell>
          <cell r="AA346">
            <v>1674511.9110548873</v>
          </cell>
          <cell r="AB346">
            <v>1853084.9898704705</v>
          </cell>
          <cell r="AC346">
            <v>1925897.0623834264</v>
          </cell>
          <cell r="AD346">
            <v>2000239.3582888716</v>
          </cell>
          <cell r="AE346">
            <v>2073996.7023099703</v>
          </cell>
          <cell r="AF346">
            <v>2151287.2926254254</v>
          </cell>
          <cell r="AG346">
            <v>2229851.6476938375</v>
          </cell>
          <cell r="AH346">
            <v>2309566.8113500043</v>
          </cell>
          <cell r="AI346">
            <v>2390286.1436800514</v>
          </cell>
          <cell r="AJ346">
            <v>2471836.5920939627</v>
          </cell>
          <cell r="AK346">
            <v>2554015.6847410407</v>
          </cell>
          <cell r="AL346">
            <v>2636588.2198373983</v>
          </cell>
          <cell r="AM346">
            <v>2673919.9679722572</v>
          </cell>
        </row>
        <row r="349">
          <cell r="R349">
            <v>929688</v>
          </cell>
          <cell r="S349">
            <v>464109</v>
          </cell>
          <cell r="T349">
            <v>489178.10628742521</v>
          </cell>
          <cell r="U349">
            <v>375044.5</v>
          </cell>
          <cell r="V349">
            <v>382667.65491414285</v>
          </cell>
          <cell r="W349">
            <v>390669.60540539637</v>
          </cell>
          <cell r="X349">
            <v>399073.86908336176</v>
          </cell>
          <cell r="Y349">
            <v>406401.80094044225</v>
          </cell>
          <cell r="Z349">
            <v>414004.12467281142</v>
          </cell>
          <cell r="AA349">
            <v>421891.55350400624</v>
          </cell>
          <cell r="AB349">
            <v>430075.22505804105</v>
          </cell>
          <cell r="AC349">
            <v>438566.7182640626</v>
          </cell>
          <cell r="AD349">
            <v>447378.07093587634</v>
          </cell>
          <cell r="AE349">
            <v>361665.9980533144</v>
          </cell>
          <cell r="AF349">
            <v>371155.11077348993</v>
          </cell>
          <cell r="AG349">
            <v>381003.13620111172</v>
          </cell>
          <cell r="AH349">
            <v>391224.13794819172</v>
          </cell>
          <cell r="AI349">
            <v>401832.73751469346</v>
          </cell>
          <cell r="AJ349">
            <v>412844.13652293448</v>
          </cell>
          <cell r="AK349">
            <v>424274.13983986125</v>
          </cell>
          <cell r="AL349">
            <v>436139.17962268455</v>
          </cell>
          <cell r="AM349">
            <v>448456.3403247798</v>
          </cell>
        </row>
        <row r="353">
          <cell r="T353">
            <v>31232</v>
          </cell>
        </row>
        <row r="357">
          <cell r="S357">
            <v>35361</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R359">
            <v>-558480.20067390497</v>
          </cell>
          <cell r="S359">
            <v>-119964.31942675076</v>
          </cell>
          <cell r="T359">
            <v>-618628.49760676897</v>
          </cell>
          <cell r="U359">
            <v>569548.00510938675</v>
          </cell>
          <cell r="V359">
            <v>622634.08168292604</v>
          </cell>
          <cell r="W359">
            <v>699628.01402691542</v>
          </cell>
          <cell r="X359">
            <v>793480.62605549186</v>
          </cell>
          <cell r="Y359">
            <v>990325.80119668168</v>
          </cell>
          <cell r="Z359">
            <v>1108557.4698534019</v>
          </cell>
          <cell r="AA359">
            <v>1252620.3575508811</v>
          </cell>
          <cell r="AB359">
            <v>1423009.7648124294</v>
          </cell>
          <cell r="AC359">
            <v>1487330.3441193637</v>
          </cell>
          <cell r="AD359">
            <v>1552861.2873529952</v>
          </cell>
          <cell r="AE359">
            <v>1712330.7042566559</v>
          </cell>
          <cell r="AF359">
            <v>1780132.1818519356</v>
          </cell>
          <cell r="AG359">
            <v>1848848.5114927259</v>
          </cell>
          <cell r="AH359">
            <v>1918342.6734018126</v>
          </cell>
          <cell r="AI359">
            <v>1988453.4061653579</v>
          </cell>
          <cell r="AJ359">
            <v>2058992.4555710282</v>
          </cell>
          <cell r="AK359">
            <v>2129741.5449011796</v>
          </cell>
          <cell r="AL359">
            <v>2200449.0402147137</v>
          </cell>
          <cell r="AM359">
            <v>2225463.6276474772</v>
          </cell>
        </row>
        <row r="366">
          <cell r="I366">
            <v>0</v>
          </cell>
          <cell r="J366">
            <v>0</v>
          </cell>
          <cell r="K366">
            <v>13978.3934025533</v>
          </cell>
          <cell r="L366">
            <v>13948.9511600357</v>
          </cell>
          <cell r="M366">
            <v>35664.185422062801</v>
          </cell>
          <cell r="N366">
            <v>26625.760667861701</v>
          </cell>
          <cell r="O366">
            <v>32543.999999999996</v>
          </cell>
          <cell r="P366">
            <v>15202.6535532995</v>
          </cell>
          <cell r="Q366">
            <v>60454</v>
          </cell>
          <cell r="R366">
            <v>47952</v>
          </cell>
          <cell r="S366">
            <v>90389</v>
          </cell>
          <cell r="T366">
            <v>56743</v>
          </cell>
          <cell r="U366">
            <v>683515.25365218287</v>
          </cell>
          <cell r="V366">
            <v>1826568.8184571511</v>
          </cell>
          <cell r="W366">
            <v>2997374.70142296</v>
          </cell>
          <cell r="X366">
            <v>4253257.2084493339</v>
          </cell>
          <cell r="Y366">
            <v>5625922.907106651</v>
          </cell>
          <cell r="Z366">
            <v>7126119.5045397654</v>
          </cell>
          <cell r="AA366">
            <v>8776231.2343206629</v>
          </cell>
          <cell r="AB366">
            <v>10603202.418546245</v>
          </cell>
          <cell r="AC366">
            <v>12511655.750293195</v>
          </cell>
          <cell r="AD366">
            <v>14493654.550969936</v>
          </cell>
          <cell r="AE366">
            <v>16548908.924505467</v>
          </cell>
          <cell r="AF366">
            <v>18680217.514133662</v>
          </cell>
          <cell r="AG366">
            <v>20889162.410715312</v>
          </cell>
          <cell r="AH366">
            <v>23176845.579013214</v>
          </cell>
          <cell r="AI366">
            <v>25544219.727358446</v>
          </cell>
          <cell r="AJ366">
            <v>27992061.744298883</v>
          </cell>
          <cell r="AK366">
            <v>30520943.120030444</v>
          </cell>
          <cell r="AL366">
            <v>33131197.048007429</v>
          </cell>
          <cell r="AM366">
            <v>35806341.000674754</v>
          </cell>
        </row>
        <row r="370">
          <cell r="I370">
            <v>0</v>
          </cell>
          <cell r="J370">
            <v>0</v>
          </cell>
          <cell r="K370">
            <v>0</v>
          </cell>
          <cell r="L370">
            <v>0</v>
          </cell>
          <cell r="M370">
            <v>0</v>
          </cell>
          <cell r="N370">
            <v>0</v>
          </cell>
          <cell r="O370">
            <v>0</v>
          </cell>
          <cell r="P370">
            <v>0</v>
          </cell>
          <cell r="Q370">
            <v>-88741</v>
          </cell>
          <cell r="S370">
            <v>23233</v>
          </cell>
          <cell r="T370">
            <v>99525</v>
          </cell>
          <cell r="U370">
            <v>99525</v>
          </cell>
          <cell r="V370">
            <v>99525</v>
          </cell>
          <cell r="W370">
            <v>99525</v>
          </cell>
          <cell r="X370">
            <v>99525</v>
          </cell>
          <cell r="Y370">
            <v>99525</v>
          </cell>
          <cell r="Z370">
            <v>99525</v>
          </cell>
          <cell r="AA370">
            <v>99525</v>
          </cell>
          <cell r="AB370">
            <v>99525</v>
          </cell>
          <cell r="AC370">
            <v>99525</v>
          </cell>
          <cell r="AD370">
            <v>99525</v>
          </cell>
          <cell r="AE370">
            <v>99525</v>
          </cell>
          <cell r="AF370">
            <v>99525</v>
          </cell>
          <cell r="AG370">
            <v>99525</v>
          </cell>
          <cell r="AH370">
            <v>99525</v>
          </cell>
          <cell r="AI370">
            <v>99525</v>
          </cell>
          <cell r="AJ370">
            <v>99525</v>
          </cell>
          <cell r="AK370">
            <v>99525</v>
          </cell>
          <cell r="AL370">
            <v>99525</v>
          </cell>
          <cell r="AM370">
            <v>99525</v>
          </cell>
        </row>
        <row r="383">
          <cell r="T383">
            <v>253976</v>
          </cell>
        </row>
        <row r="388">
          <cell r="I388">
            <v>0</v>
          </cell>
          <cell r="J388">
            <v>0</v>
          </cell>
          <cell r="K388">
            <v>1147</v>
          </cell>
          <cell r="L388">
            <v>-47734.284979205098</v>
          </cell>
          <cell r="M388">
            <v>83817.476271120802</v>
          </cell>
          <cell r="N388">
            <v>-124629.49830886908</v>
          </cell>
          <cell r="O388">
            <v>228509</v>
          </cell>
          <cell r="P388">
            <v>388441.91000000003</v>
          </cell>
          <cell r="Q388">
            <v>316788</v>
          </cell>
          <cell r="R388">
            <v>-451009</v>
          </cell>
          <cell r="S388">
            <v>-3175203</v>
          </cell>
          <cell r="T388">
            <v>454381</v>
          </cell>
          <cell r="U388">
            <v>454381</v>
          </cell>
          <cell r="V388">
            <v>454381</v>
          </cell>
          <cell r="W388">
            <v>454381</v>
          </cell>
          <cell r="X388">
            <v>454381</v>
          </cell>
          <cell r="Y388">
            <v>454381</v>
          </cell>
          <cell r="Z388">
            <v>454381</v>
          </cell>
          <cell r="AA388">
            <v>454381</v>
          </cell>
          <cell r="AB388">
            <v>454381</v>
          </cell>
          <cell r="AC388">
            <v>454381</v>
          </cell>
          <cell r="AD388">
            <v>454381</v>
          </cell>
          <cell r="AE388">
            <v>454381</v>
          </cell>
          <cell r="AF388">
            <v>454381</v>
          </cell>
          <cell r="AG388">
            <v>454381</v>
          </cell>
          <cell r="AH388">
            <v>454381</v>
          </cell>
          <cell r="AI388">
            <v>454381</v>
          </cell>
          <cell r="AJ388">
            <v>454381</v>
          </cell>
          <cell r="AK388">
            <v>454381</v>
          </cell>
          <cell r="AL388">
            <v>454381</v>
          </cell>
          <cell r="AM388">
            <v>454381</v>
          </cell>
        </row>
        <row r="389">
          <cell r="R389">
            <v>1.2006739052012563</v>
          </cell>
        </row>
        <row r="393">
          <cell r="I393">
            <v>0</v>
          </cell>
          <cell r="J393">
            <v>0</v>
          </cell>
          <cell r="K393">
            <v>2754582</v>
          </cell>
          <cell r="L393">
            <v>2977344</v>
          </cell>
          <cell r="M393">
            <v>2977344</v>
          </cell>
          <cell r="N393">
            <v>2977344</v>
          </cell>
          <cell r="O393">
            <v>2977344</v>
          </cell>
          <cell r="P393">
            <v>2977344</v>
          </cell>
          <cell r="Q393">
            <v>1989016</v>
          </cell>
          <cell r="R393">
            <v>8547221</v>
          </cell>
          <cell r="S393">
            <v>11267777</v>
          </cell>
          <cell r="T393">
            <v>14213975</v>
          </cell>
          <cell r="U393">
            <v>14213975</v>
          </cell>
          <cell r="V393">
            <v>14595132.745707141</v>
          </cell>
          <cell r="W393">
            <v>14995230.270269817</v>
          </cell>
          <cell r="X393">
            <v>15415443.454168087</v>
          </cell>
          <cell r="Y393">
            <v>15781840.047022112</v>
          </cell>
          <cell r="Z393">
            <v>16850532.23364057</v>
          </cell>
          <cell r="AA393">
            <v>17244903.675200313</v>
          </cell>
          <cell r="AB393">
            <v>17654087.252902057</v>
          </cell>
          <cell r="AC393">
            <v>18078661.913203131</v>
          </cell>
          <cell r="AD393">
            <v>18519229.546793826</v>
          </cell>
          <cell r="AE393">
            <v>19664991.902665719</v>
          </cell>
          <cell r="AF393">
            <v>20139447.538674496</v>
          </cell>
          <cell r="AG393">
            <v>20631848.810055587</v>
          </cell>
          <cell r="AH393">
            <v>21142898.897409584</v>
          </cell>
          <cell r="AI393">
            <v>21673328.875734672</v>
          </cell>
          <cell r="AJ393">
            <v>22912474.826146722</v>
          </cell>
          <cell r="AK393">
            <v>23483974.991993062</v>
          </cell>
          <cell r="AL393">
            <v>24077226.981134228</v>
          </cell>
          <cell r="AM393">
            <v>24693085.016238991</v>
          </cell>
        </row>
        <row r="394">
          <cell r="I394">
            <v>0</v>
          </cell>
          <cell r="J394">
            <v>0</v>
          </cell>
          <cell r="K394">
            <v>351000</v>
          </cell>
          <cell r="L394">
            <v>454000</v>
          </cell>
          <cell r="M394">
            <v>2089000</v>
          </cell>
          <cell r="N394">
            <v>4452000</v>
          </cell>
          <cell r="O394">
            <v>5303000</v>
          </cell>
          <cell r="P394">
            <v>8385999.9999999991</v>
          </cell>
          <cell r="Q394">
            <v>8306378</v>
          </cell>
          <cell r="R394">
            <v>1989016</v>
          </cell>
        </row>
        <row r="395">
          <cell r="R395">
            <v>-558480.20067390497</v>
          </cell>
          <cell r="S395">
            <v>-119963</v>
          </cell>
          <cell r="T395">
            <v>-618628</v>
          </cell>
          <cell r="U395">
            <v>569548.00510938675</v>
          </cell>
          <cell r="V395">
            <v>622634.08168292604</v>
          </cell>
          <cell r="W395">
            <v>699628.01402691542</v>
          </cell>
          <cell r="X395">
            <v>793480.62605549186</v>
          </cell>
          <cell r="Y395">
            <v>990325.80119668168</v>
          </cell>
          <cell r="Z395">
            <v>1108557.4698534019</v>
          </cell>
          <cell r="AA395">
            <v>1252620.3575508811</v>
          </cell>
          <cell r="AB395">
            <v>1423009.7648124294</v>
          </cell>
          <cell r="AC395">
            <v>1487330.3441193637</v>
          </cell>
          <cell r="AD395">
            <v>1552861.2873529952</v>
          </cell>
          <cell r="AE395">
            <v>1712330.7042566559</v>
          </cell>
          <cell r="AF395">
            <v>1780132.1818519356</v>
          </cell>
          <cell r="AG395">
            <v>1848848.5114927259</v>
          </cell>
          <cell r="AH395">
            <v>1918342.6734018126</v>
          </cell>
          <cell r="AI395">
            <v>1988453.4061653579</v>
          </cell>
          <cell r="AJ395">
            <v>2058992.4555710282</v>
          </cell>
          <cell r="AK395">
            <v>2129741.5449011796</v>
          </cell>
          <cell r="AL395">
            <v>2200449.0402147137</v>
          </cell>
          <cell r="AM395">
            <v>2225463.6276474772</v>
          </cell>
        </row>
        <row r="396">
          <cell r="I396">
            <v>0</v>
          </cell>
          <cell r="J396">
            <v>0</v>
          </cell>
          <cell r="K396">
            <v>-482391.62865754287</v>
          </cell>
          <cell r="L396">
            <v>-850496.81894510682</v>
          </cell>
          <cell r="M396">
            <v>-329674.78708479088</v>
          </cell>
          <cell r="N396">
            <v>-913517.35641925933</v>
          </cell>
          <cell r="O396">
            <v>-1934460.4651718815</v>
          </cell>
          <cell r="P396">
            <v>-2344398.2656494519</v>
          </cell>
          <cell r="Q396">
            <v>-2810970</v>
          </cell>
          <cell r="R396">
            <v>-2810970</v>
          </cell>
          <cell r="S396">
            <v>-1428807</v>
          </cell>
          <cell r="T396">
            <v>-4064420</v>
          </cell>
          <cell r="U396">
            <v>-4683048</v>
          </cell>
          <cell r="V396">
            <v>-4113499.9948906135</v>
          </cell>
          <cell r="W396">
            <v>-3490865.9132076874</v>
          </cell>
          <cell r="X396">
            <v>-2791237.8991807718</v>
          </cell>
          <cell r="Y396">
            <v>-1997757.2731252799</v>
          </cell>
          <cell r="Z396">
            <v>-1007431.4719285982</v>
          </cell>
          <cell r="AA396">
            <v>101125.99792480364</v>
          </cell>
          <cell r="AB396">
            <v>1353746.3554756846</v>
          </cell>
          <cell r="AC396">
            <v>2776756.1202881141</v>
          </cell>
          <cell r="AD396">
            <v>4264086.4644074775</v>
          </cell>
          <cell r="AE396">
            <v>5816947.7517604725</v>
          </cell>
          <cell r="AF396">
            <v>7529278.4560171282</v>
          </cell>
          <cell r="AG396">
            <v>9309410.6378690638</v>
          </cell>
          <cell r="AH396">
            <v>11158259.149361789</v>
          </cell>
          <cell r="AI396">
            <v>13076601.822763601</v>
          </cell>
          <cell r="AJ396">
            <v>15065055.228928959</v>
          </cell>
          <cell r="AK396">
            <v>17124047.684499986</v>
          </cell>
          <cell r="AL396">
            <v>19253789.229401167</v>
          </cell>
          <cell r="AM396">
            <v>21454238.269615881</v>
          </cell>
        </row>
        <row r="397">
          <cell r="Q397">
            <v>7484424</v>
          </cell>
          <cell r="R397">
            <v>7166786.7993260957</v>
          </cell>
          <cell r="S397">
            <v>9719007</v>
          </cell>
          <cell r="T397">
            <v>9530927</v>
          </cell>
          <cell r="U397">
            <v>10100475.005109387</v>
          </cell>
          <cell r="V397">
            <v>11104266.832499454</v>
          </cell>
          <cell r="W397">
            <v>12203992.371089045</v>
          </cell>
          <cell r="X397">
            <v>13417686.181042807</v>
          </cell>
          <cell r="Y397">
            <v>14774408.575093513</v>
          </cell>
          <cell r="Z397">
            <v>16951658.231565375</v>
          </cell>
          <cell r="AA397">
            <v>18598650.030676</v>
          </cell>
          <cell r="AB397">
            <v>20430843.373190172</v>
          </cell>
          <cell r="AC397">
            <v>22342748.377610609</v>
          </cell>
          <cell r="AD397">
            <v>24336177.298554298</v>
          </cell>
          <cell r="AE397">
            <v>27194270.358682849</v>
          </cell>
          <cell r="AF397">
            <v>29448858.17654356</v>
          </cell>
          <cell r="AG397">
            <v>31790107.959417377</v>
          </cell>
          <cell r="AH397">
            <v>34219500.720173188</v>
          </cell>
          <cell r="AI397">
            <v>36738384.104663633</v>
          </cell>
          <cell r="AJ397">
            <v>40036522.510646708</v>
          </cell>
          <cell r="AK397">
            <v>42737764.221394226</v>
          </cell>
          <cell r="AL397">
            <v>45531465.25075011</v>
          </cell>
          <cell r="AM397">
            <v>48372786.91350235</v>
          </cell>
        </row>
        <row r="432">
          <cell r="S432">
            <v>3901513.3194267508</v>
          </cell>
          <cell r="T432">
            <v>-3470800.6086806562</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142473.5</v>
          </cell>
          <cell r="V542">
            <v>150096.65491414283</v>
          </cell>
          <cell r="W542">
            <v>158098.60540539635</v>
          </cell>
          <cell r="X542">
            <v>166502.86908336176</v>
          </cell>
          <cell r="Y542">
            <v>173830.80094044225</v>
          </cell>
          <cell r="Z542">
            <v>181433.12467281139</v>
          </cell>
          <cell r="AA542">
            <v>189320.55350400621</v>
          </cell>
          <cell r="AB542">
            <v>197504.22505804105</v>
          </cell>
          <cell r="AC542">
            <v>205995.71826406257</v>
          </cell>
          <cell r="AD542">
            <v>214807.07093587646</v>
          </cell>
          <cell r="AE542">
            <v>223950.79805331436</v>
          </cell>
          <cell r="AF542">
            <v>233439.91077348989</v>
          </cell>
          <cell r="AG542">
            <v>243287.9362011117</v>
          </cell>
          <cell r="AH542">
            <v>253508.93794819168</v>
          </cell>
          <cell r="AI542">
            <v>264117.53751469345</v>
          </cell>
          <cell r="AJ542">
            <v>275128.93652293447</v>
          </cell>
          <cell r="AK542">
            <v>286558.93983986124</v>
          </cell>
          <cell r="AL542">
            <v>298423.97962268454</v>
          </cell>
          <cell r="AM542">
            <v>310741.14032477979</v>
          </cell>
        </row>
        <row r="573">
          <cell r="U573">
            <v>94855.8</v>
          </cell>
          <cell r="V573">
            <v>94855.8</v>
          </cell>
          <cell r="W573">
            <v>94855.8</v>
          </cell>
          <cell r="X573">
            <v>94855.8</v>
          </cell>
          <cell r="Y573">
            <v>94855.8</v>
          </cell>
          <cell r="Z573">
            <v>94855.8</v>
          </cell>
          <cell r="AA573">
            <v>94855.8</v>
          </cell>
          <cell r="AB573">
            <v>94855.8</v>
          </cell>
          <cell r="AC573">
            <v>94855.8</v>
          </cell>
          <cell r="AD573">
            <v>94855.799999999857</v>
          </cell>
          <cell r="AE573">
            <v>0</v>
          </cell>
          <cell r="AF573">
            <v>0</v>
          </cell>
          <cell r="AG573">
            <v>0</v>
          </cell>
          <cell r="AH573">
            <v>0</v>
          </cell>
          <cell r="AI573">
            <v>0</v>
          </cell>
          <cell r="AJ573">
            <v>0</v>
          </cell>
          <cell r="AK573">
            <v>0</v>
          </cell>
          <cell r="AL573">
            <v>0</v>
          </cell>
          <cell r="AM573">
            <v>0</v>
          </cell>
        </row>
        <row r="604">
          <cell r="U604">
            <v>137715.20000000001</v>
          </cell>
          <cell r="V604">
            <v>137715.20000000001</v>
          </cell>
          <cell r="W604">
            <v>137715.20000000001</v>
          </cell>
          <cell r="X604">
            <v>137715.20000000001</v>
          </cell>
          <cell r="Y604">
            <v>137715.20000000001</v>
          </cell>
          <cell r="Z604">
            <v>137715.20000000001</v>
          </cell>
          <cell r="AA604">
            <v>137715.20000000001</v>
          </cell>
          <cell r="AB604">
            <v>137715.20000000001</v>
          </cell>
          <cell r="AC604">
            <v>137715.20000000001</v>
          </cell>
          <cell r="AD604">
            <v>137715.20000000001</v>
          </cell>
          <cell r="AE604">
            <v>137715.20000000001</v>
          </cell>
          <cell r="AF604">
            <v>137715.20000000001</v>
          </cell>
          <cell r="AG604">
            <v>137715.20000000001</v>
          </cell>
          <cell r="AH604">
            <v>137715.20000000001</v>
          </cell>
          <cell r="AI604">
            <v>137715.20000000001</v>
          </cell>
          <cell r="AJ604">
            <v>137715.20000000001</v>
          </cell>
          <cell r="AK604">
            <v>137715.20000000001</v>
          </cell>
          <cell r="AL604">
            <v>137715.20000000001</v>
          </cell>
          <cell r="AM604">
            <v>137715.20000000001</v>
          </cell>
        </row>
      </sheetData>
      <sheetData sheetId="34" refreshError="1">
        <row r="19">
          <cell r="Q19">
            <v>0.1</v>
          </cell>
          <cell r="R19">
            <v>4</v>
          </cell>
          <cell r="S19">
            <v>3631.2000000000003</v>
          </cell>
          <cell r="T19">
            <v>4648</v>
          </cell>
          <cell r="U19">
            <v>5703.2000000000007</v>
          </cell>
          <cell r="V19">
            <v>5988.3600000000006</v>
          </cell>
          <cell r="W19">
            <v>6287.7780000000002</v>
          </cell>
          <cell r="X19">
            <v>6602.1669000000011</v>
          </cell>
          <cell r="Y19">
            <v>6932.2752450000016</v>
          </cell>
          <cell r="Z19">
            <v>7278.8890072500017</v>
          </cell>
          <cell r="AA19">
            <v>7642.8334576125026</v>
          </cell>
          <cell r="AB19">
            <v>8024.9751304931287</v>
          </cell>
          <cell r="AC19">
            <v>8426.2238870177862</v>
          </cell>
          <cell r="AD19">
            <v>8847.5350813686746</v>
          </cell>
          <cell r="AE19">
            <v>9289.9118354371094</v>
          </cell>
          <cell r="AF19">
            <v>9754.4074272089656</v>
          </cell>
          <cell r="AG19">
            <v>10242.127798569414</v>
          </cell>
          <cell r="AH19">
            <v>10754.234188497885</v>
          </cell>
          <cell r="AI19">
            <v>11291.945897922778</v>
          </cell>
          <cell r="AJ19">
            <v>11856.543192818917</v>
          </cell>
          <cell r="AK19">
            <v>12449.370352459866</v>
          </cell>
          <cell r="AL19">
            <v>13071.838870082858</v>
          </cell>
          <cell r="AM19">
            <v>13725.430813587003</v>
          </cell>
        </row>
        <row r="26">
          <cell r="Q26">
            <v>0.1</v>
          </cell>
          <cell r="R26">
            <v>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Q33">
            <v>0.1</v>
          </cell>
          <cell r="R33">
            <v>1</v>
          </cell>
          <cell r="S33">
            <v>907.80000000000007</v>
          </cell>
          <cell r="T33">
            <v>1162</v>
          </cell>
          <cell r="U33">
            <v>1425.8000000000002</v>
          </cell>
          <cell r="V33">
            <v>1497.0900000000001</v>
          </cell>
          <cell r="W33">
            <v>1571.9445000000001</v>
          </cell>
          <cell r="X33">
            <v>1650.5417250000003</v>
          </cell>
          <cell r="Y33">
            <v>1733.0688112500004</v>
          </cell>
          <cell r="Z33">
            <v>1819.7222518125004</v>
          </cell>
          <cell r="AA33">
            <v>1910.7083644031256</v>
          </cell>
          <cell r="AB33">
            <v>2006.2437826232822</v>
          </cell>
          <cell r="AC33">
            <v>2106.5559717544465</v>
          </cell>
          <cell r="AD33">
            <v>2211.8837703421686</v>
          </cell>
          <cell r="AE33">
            <v>2322.4779588592774</v>
          </cell>
          <cell r="AF33">
            <v>2438.6018568022414</v>
          </cell>
          <cell r="AG33">
            <v>2560.5319496423535</v>
          </cell>
          <cell r="AH33">
            <v>2688.5585471244713</v>
          </cell>
          <cell r="AI33">
            <v>2822.9864744806946</v>
          </cell>
          <cell r="AJ33">
            <v>2964.1357982047293</v>
          </cell>
          <cell r="AK33">
            <v>3112.3425881149665</v>
          </cell>
          <cell r="AL33">
            <v>3267.9597175207145</v>
          </cell>
          <cell r="AM33">
            <v>3431.3577033967508</v>
          </cell>
        </row>
        <row r="40">
          <cell r="Q40">
            <v>0.1</v>
          </cell>
          <cell r="R40">
            <v>1</v>
          </cell>
          <cell r="S40">
            <v>161</v>
          </cell>
          <cell r="T40">
            <v>174</v>
          </cell>
          <cell r="U40">
            <v>182</v>
          </cell>
          <cell r="V40">
            <v>218.4</v>
          </cell>
          <cell r="W40">
            <v>262.08</v>
          </cell>
          <cell r="X40">
            <v>314.49599999999998</v>
          </cell>
          <cell r="Y40">
            <v>330.2208</v>
          </cell>
          <cell r="Z40">
            <v>346.73184000000003</v>
          </cell>
          <cell r="AA40">
            <v>364.06843200000003</v>
          </cell>
          <cell r="AB40">
            <v>382.27185360000004</v>
          </cell>
          <cell r="AC40">
            <v>401.38544628</v>
          </cell>
          <cell r="AD40">
            <v>421.4547185940001</v>
          </cell>
          <cell r="AE40">
            <v>442.5274545237001</v>
          </cell>
          <cell r="AF40">
            <v>464.65382724988518</v>
          </cell>
          <cell r="AG40">
            <v>487.88651861237946</v>
          </cell>
          <cell r="AH40">
            <v>512.28084454299835</v>
          </cell>
          <cell r="AI40">
            <v>537.89488677014833</v>
          </cell>
          <cell r="AJ40">
            <v>564.78963110865573</v>
          </cell>
          <cell r="AK40">
            <v>593.02911266408853</v>
          </cell>
          <cell r="AL40">
            <v>622.68056829729301</v>
          </cell>
          <cell r="AM40">
            <v>653.81459671215771</v>
          </cell>
        </row>
        <row r="47">
          <cell r="S47">
            <v>72400.160000000003</v>
          </cell>
          <cell r="T47">
            <v>82993</v>
          </cell>
          <cell r="U47">
            <v>92383.700000000012</v>
          </cell>
          <cell r="V47">
            <v>105192.88500000001</v>
          </cell>
          <cell r="W47">
            <v>120280.52925000001</v>
          </cell>
          <cell r="X47">
            <v>138088.15571249998</v>
          </cell>
          <cell r="Y47">
            <v>144992.563498125</v>
          </cell>
          <cell r="Z47">
            <v>152242.19167303125</v>
          </cell>
          <cell r="AA47">
            <v>159854.30125668284</v>
          </cell>
          <cell r="AB47">
            <v>167847.01631951699</v>
          </cell>
          <cell r="AC47">
            <v>176239.36713549282</v>
          </cell>
          <cell r="AD47">
            <v>185051.33549226751</v>
          </cell>
          <cell r="AE47">
            <v>194303.90226688088</v>
          </cell>
          <cell r="AF47">
            <v>204019.09738022494</v>
          </cell>
          <cell r="AG47">
            <v>214220.05224923621</v>
          </cell>
          <cell r="AH47">
            <v>224931.05486169798</v>
          </cell>
          <cell r="AI47">
            <v>236177.60760478291</v>
          </cell>
          <cell r="AJ47">
            <v>247986.48798502202</v>
          </cell>
          <cell r="AK47">
            <v>260385.81238427313</v>
          </cell>
          <cell r="AL47">
            <v>273405.10300348687</v>
          </cell>
          <cell r="AM47">
            <v>287075.35815366119</v>
          </cell>
        </row>
        <row r="49">
          <cell r="R49">
            <v>218596.69582118563</v>
          </cell>
          <cell r="S49">
            <v>224936</v>
          </cell>
          <cell r="T49">
            <v>231459.14399999997</v>
          </cell>
          <cell r="U49">
            <v>238171.45917599995</v>
          </cell>
          <cell r="V49">
            <v>245078.43149210393</v>
          </cell>
          <cell r="W49">
            <v>252185.70600537493</v>
          </cell>
          <cell r="X49">
            <v>259499.09147953079</v>
          </cell>
          <cell r="Y49">
            <v>267024.56513243716</v>
          </cell>
          <cell r="Z49">
            <v>274768.27752127784</v>
          </cell>
          <cell r="AA49">
            <v>282736.55756939488</v>
          </cell>
          <cell r="AB49">
            <v>290935.91773890733</v>
          </cell>
          <cell r="AC49">
            <v>299373.05935333564</v>
          </cell>
          <cell r="AD49">
            <v>308054.87807458238</v>
          </cell>
          <cell r="AE49">
            <v>316988.46953874524</v>
          </cell>
          <cell r="AF49">
            <v>326181.13515536883</v>
          </cell>
          <cell r="AG49">
            <v>335640.38807487447</v>
          </cell>
          <cell r="AH49">
            <v>345373.95932904579</v>
          </cell>
          <cell r="AI49">
            <v>355389.8041495881</v>
          </cell>
          <cell r="AJ49">
            <v>365696.10846992611</v>
          </cell>
          <cell r="AK49">
            <v>376301.29561555391</v>
          </cell>
          <cell r="AL49">
            <v>387214.03318840492</v>
          </cell>
          <cell r="AM49">
            <v>398443.24015086866</v>
          </cell>
        </row>
        <row r="51">
          <cell r="S51">
            <v>0.32187004303446315</v>
          </cell>
          <cell r="T51">
            <v>0.35856436071499515</v>
          </cell>
          <cell r="U51">
            <v>0.38788736618408948</v>
          </cell>
          <cell r="V51">
            <v>0.42922130829529637</v>
          </cell>
          <cell r="W51">
            <v>0.47695220778070752</v>
          </cell>
          <cell r="X51">
            <v>0.5321334842645965</v>
          </cell>
          <cell r="Y51">
            <v>0.54299335129040471</v>
          </cell>
          <cell r="Z51">
            <v>0.55407484825551501</v>
          </cell>
          <cell r="AA51">
            <v>0.56538249821991338</v>
          </cell>
          <cell r="AB51">
            <v>0.57692091655093203</v>
          </cell>
          <cell r="AC51">
            <v>0.58869481280707348</v>
          </cell>
          <cell r="AD51">
            <v>0.60070899266027922</v>
          </cell>
          <cell r="AE51">
            <v>0.61296835985742781</v>
          </cell>
          <cell r="AF51">
            <v>0.62547791822186516</v>
          </cell>
          <cell r="AG51">
            <v>0.63824277369578097</v>
          </cell>
          <cell r="AH51">
            <v>0.65126813642426629</v>
          </cell>
          <cell r="AI51">
            <v>0.66455932288190445</v>
          </cell>
          <cell r="AJ51">
            <v>0.67812175804275965</v>
          </cell>
          <cell r="AK51">
            <v>0.6919609775946528</v>
          </cell>
          <cell r="AL51">
            <v>0.7060826301986256</v>
          </cell>
          <cell r="AM51">
            <v>0.72049247979451592</v>
          </cell>
        </row>
        <row r="57">
          <cell r="Q57">
            <v>0.1</v>
          </cell>
          <cell r="R57">
            <v>390</v>
          </cell>
          <cell r="S57">
            <v>390</v>
          </cell>
          <cell r="T57">
            <v>353</v>
          </cell>
          <cell r="U57">
            <v>356.53000000000003</v>
          </cell>
          <cell r="V57">
            <v>360.09530000000001</v>
          </cell>
          <cell r="W57">
            <v>363.69625300000001</v>
          </cell>
          <cell r="X57">
            <v>367.33321553000002</v>
          </cell>
          <cell r="Y57">
            <v>371.00654768530001</v>
          </cell>
          <cell r="Z57">
            <v>374.71661316215301</v>
          </cell>
          <cell r="AA57">
            <v>378.46377929377456</v>
          </cell>
          <cell r="AB57">
            <v>382.24841708671232</v>
          </cell>
          <cell r="AC57">
            <v>386.07090125757946</v>
          </cell>
          <cell r="AD57">
            <v>389.93161027015526</v>
          </cell>
          <cell r="AE57">
            <v>393.83092637285682</v>
          </cell>
          <cell r="AF57">
            <v>397.76923563658539</v>
          </cell>
          <cell r="AG57">
            <v>401.74692799295127</v>
          </cell>
          <cell r="AH57">
            <v>405.76439727288079</v>
          </cell>
          <cell r="AI57">
            <v>409.82204124560957</v>
          </cell>
          <cell r="AJ57">
            <v>413.92026165806567</v>
          </cell>
          <cell r="AK57">
            <v>418.0594642746463</v>
          </cell>
          <cell r="AL57">
            <v>422.24005891739279</v>
          </cell>
          <cell r="AM57">
            <v>426.46245950656674</v>
          </cell>
        </row>
        <row r="68">
          <cell r="S68">
            <v>1061192</v>
          </cell>
          <cell r="T68">
            <v>1688649.2699999998</v>
          </cell>
          <cell r="U68">
            <v>1928957.3130000003</v>
          </cell>
          <cell r="V68">
            <v>2071358.2998500003</v>
          </cell>
          <cell r="W68">
            <v>2232701.3972545001</v>
          </cell>
          <cell r="X68">
            <v>2416323.837353345</v>
          </cell>
          <cell r="Y68">
            <v>2522896.0603594943</v>
          </cell>
          <cell r="Z68">
            <v>2634657.4548273347</v>
          </cell>
          <cell r="AA68">
            <v>2751866.0849330663</v>
          </cell>
          <cell r="AB68">
            <v>2874792.9041177281</v>
          </cell>
          <cell r="AC68">
            <v>3003722.3994110031</v>
          </cell>
          <cell r="AD68">
            <v>3138953.2679698155</v>
          </cell>
          <cell r="AE68">
            <v>3280799.1274424512</v>
          </cell>
          <cell r="AF68">
            <v>3429589.2618494602</v>
          </cell>
          <cell r="AG68">
            <v>3585669.4047571681</v>
          </cell>
          <cell r="AH68">
            <v>3749402.5616084146</v>
          </cell>
          <cell r="AI68">
            <v>3921169.8731683576</v>
          </cell>
          <cell r="AJ68">
            <v>4101371.5221410906</v>
          </cell>
          <cell r="AK68">
            <v>4290427.6851156056</v>
          </cell>
          <cell r="AL68">
            <v>4488779.5321075208</v>
          </cell>
          <cell r="AM68">
            <v>4696890.2760763941</v>
          </cell>
        </row>
        <row r="70">
          <cell r="S70">
            <v>5098.2000000000007</v>
          </cell>
          <cell r="T70">
            <v>6337</v>
          </cell>
          <cell r="U70">
            <v>7667.5300000000007</v>
          </cell>
          <cell r="V70">
            <v>8063.9453000000003</v>
          </cell>
          <cell r="W70">
            <v>8485.4987529999999</v>
          </cell>
          <cell r="X70">
            <v>8934.5378405300016</v>
          </cell>
          <cell r="Y70">
            <v>9366.5714039353024</v>
          </cell>
          <cell r="Z70">
            <v>9820.0597122246545</v>
          </cell>
          <cell r="AA70">
            <v>10296.074033309402</v>
          </cell>
          <cell r="AB70">
            <v>10795.739183803124</v>
          </cell>
          <cell r="AC70">
            <v>11320.236206309812</v>
          </cell>
          <cell r="AD70">
            <v>11870.805180575</v>
          </cell>
          <cell r="AE70">
            <v>12448.748175192944</v>
          </cell>
          <cell r="AF70">
            <v>13055.432346897678</v>
          </cell>
          <cell r="AG70">
            <v>13692.293194817099</v>
          </cell>
          <cell r="AH70">
            <v>14360.837977438234</v>
          </cell>
          <cell r="AI70">
            <v>15062.649300419231</v>
          </cell>
          <cell r="AJ70">
            <v>15799.388883790369</v>
          </cell>
          <cell r="AK70">
            <v>16572.801517513566</v>
          </cell>
          <cell r="AL70">
            <v>17384.719214818258</v>
          </cell>
          <cell r="AM70">
            <v>18237.065573202479</v>
          </cell>
        </row>
        <row r="77">
          <cell r="S77">
            <v>2400836</v>
          </cell>
          <cell r="T77">
            <v>2267000</v>
          </cell>
          <cell r="U77">
            <v>3268815.2294804831</v>
          </cell>
          <cell r="V77">
            <v>3411323.112361873</v>
          </cell>
          <cell r="W77">
            <v>3572773.1143261017</v>
          </cell>
          <cell r="X77">
            <v>3756502.4675136949</v>
          </cell>
          <cell r="Y77">
            <v>3863181.6121382932</v>
          </cell>
          <cell r="Z77">
            <v>3975049.9367549629</v>
          </cell>
          <cell r="AA77">
            <v>4092365.5055405847</v>
          </cell>
          <cell r="AB77">
            <v>4215399.2719368786</v>
          </cell>
          <cell r="AC77">
            <v>4344435.7229742091</v>
          </cell>
          <cell r="AD77">
            <v>4479773.5558101786</v>
          </cell>
          <cell r="AE77">
            <v>4621726.3880937565</v>
          </cell>
          <cell r="AF77">
            <v>4770623.5038461722</v>
          </cell>
          <cell r="AG77">
            <v>4926810.6366344318</v>
          </cell>
          <cell r="AH77">
            <v>5090650.7919020578</v>
          </cell>
          <cell r="AI77">
            <v>5262525.1104148868</v>
          </cell>
          <cell r="AJ77">
            <v>5442833.7748776954</v>
          </cell>
          <cell r="AK77">
            <v>5631996.9618801549</v>
          </cell>
          <cell r="AL77">
            <v>5830455.8414385663</v>
          </cell>
          <cell r="AM77">
            <v>6038673.6265131673</v>
          </cell>
        </row>
        <row r="78">
          <cell r="S78">
            <v>1339644</v>
          </cell>
          <cell r="T78">
            <v>1339750.8789767523</v>
          </cell>
          <cell r="U78">
            <v>1339857.7664804831</v>
          </cell>
          <cell r="V78">
            <v>1339964.6625118728</v>
          </cell>
          <cell r="W78">
            <v>1340071.5670716017</v>
          </cell>
          <cell r="X78">
            <v>1340178.4801603502</v>
          </cell>
          <cell r="Y78">
            <v>1340285.4017787988</v>
          </cell>
          <cell r="Z78">
            <v>1340392.331927628</v>
          </cell>
          <cell r="AA78">
            <v>1340499.2706075185</v>
          </cell>
          <cell r="AB78">
            <v>1340606.2178191505</v>
          </cell>
          <cell r="AC78">
            <v>1340713.1735632052</v>
          </cell>
          <cell r="AD78">
            <v>1340820.137840363</v>
          </cell>
          <cell r="AE78">
            <v>1340927.1106513047</v>
          </cell>
          <cell r="AF78">
            <v>1341034.0919967112</v>
          </cell>
          <cell r="AG78">
            <v>1341141.0818772635</v>
          </cell>
          <cell r="AH78">
            <v>1341248.0802936424</v>
          </cell>
          <cell r="AI78">
            <v>1341355.0872465288</v>
          </cell>
          <cell r="AJ78">
            <v>1341462.1027366042</v>
          </cell>
          <cell r="AK78">
            <v>1341569.1267645492</v>
          </cell>
          <cell r="AL78">
            <v>1341676.1593310453</v>
          </cell>
          <cell r="AM78">
            <v>1341783.200436773</v>
          </cell>
        </row>
        <row r="79">
          <cell r="S79">
            <v>0.71991242678721401</v>
          </cell>
          <cell r="T79">
            <v>0.57922524118052154</v>
          </cell>
          <cell r="U79">
            <v>0.47875172263257398</v>
          </cell>
          <cell r="V79">
            <v>0.45525309573669398</v>
          </cell>
          <cell r="W79">
            <v>0.43267096699331759</v>
          </cell>
          <cell r="X79">
            <v>0.41095823074327098</v>
          </cell>
          <cell r="Y79">
            <v>0.39203403689969168</v>
          </cell>
          <cell r="Z79">
            <v>0.37395981962658542</v>
          </cell>
          <cell r="AA79">
            <v>0.35669913886681726</v>
          </cell>
          <cell r="AB79">
            <v>0.34021697680138285</v>
          </cell>
          <cell r="AC79">
            <v>0.32447969370445534</v>
          </cell>
          <cell r="AD79">
            <v>0.3094549842087197</v>
          </cell>
          <cell r="AE79">
            <v>0.29511183407299069</v>
          </cell>
          <cell r="AF79">
            <v>0.2814204775335149</v>
          </cell>
          <cell r="AG79">
            <v>0.2683523553104824</v>
          </cell>
          <cell r="AH79">
            <v>0.25588007333208612</v>
          </cell>
          <cell r="AI79">
            <v>0.24397736222994684</v>
          </cell>
          <cell r="AJ79">
            <v>0.23261903765184239</v>
          </cell>
          <cell r="AK79">
            <v>0.22178096143040599</v>
          </cell>
          <cell r="AL79">
            <v>0.21144000363977611</v>
          </cell>
          <cell r="AM79">
            <v>0.20157400556604377</v>
          </cell>
        </row>
        <row r="80">
          <cell r="S80">
            <v>16.536476840220665</v>
          </cell>
          <cell r="T80">
            <v>16.537796147233401</v>
          </cell>
          <cell r="U80">
            <v>15.542224706655981</v>
          </cell>
          <cell r="V80">
            <v>13.981808293823212</v>
          </cell>
          <cell r="W80">
            <v>13.613304157780426</v>
          </cell>
          <cell r="X80">
            <v>13.2467231297388</v>
          </cell>
          <cell r="Y80">
            <v>12.882483491693741</v>
          </cell>
          <cell r="Z80">
            <v>12.520992554623223</v>
          </cell>
          <cell r="AA80">
            <v>12.162644911606364</v>
          </cell>
          <cell r="AB80">
            <v>11.807820813167588</v>
          </cell>
          <cell r="AC80">
            <v>11.456884678021066</v>
          </cell>
          <cell r="AD80">
            <v>11.110183750247263</v>
          </cell>
          <cell r="AE80">
            <v>10.768046911678152</v>
          </cell>
          <cell r="AF80">
            <v>10.430783655950991</v>
          </cell>
          <cell r="AG80">
            <v>10.098683228363527</v>
          </cell>
          <cell r="AH80">
            <v>9.7720139333737421</v>
          </cell>
          <cell r="AI80">
            <v>9.451022609380006</v>
          </cell>
          <cell r="AJ80">
            <v>9.135934268332333</v>
          </cell>
          <cell r="AK80">
            <v>8.8269518957969666</v>
          </cell>
          <cell r="AL80">
            <v>8.5242564053530092</v>
          </cell>
          <cell r="AM80">
            <v>8.2280067396629182</v>
          </cell>
        </row>
        <row r="83">
          <cell r="S83">
            <v>1061192</v>
          </cell>
          <cell r="T83">
            <v>927249.12102324772</v>
          </cell>
          <cell r="U83">
            <v>1928957.463</v>
          </cell>
          <cell r="V83">
            <v>2071358.4498500002</v>
          </cell>
          <cell r="W83">
            <v>2232701.5472545</v>
          </cell>
          <cell r="X83">
            <v>2416323.9873533444</v>
          </cell>
          <cell r="Y83">
            <v>2522896.2103594942</v>
          </cell>
          <cell r="Z83">
            <v>2634657.6048273351</v>
          </cell>
          <cell r="AA83">
            <v>2751866.2349330662</v>
          </cell>
          <cell r="AB83">
            <v>2874793.054117728</v>
          </cell>
          <cell r="AC83">
            <v>3003722.5494110039</v>
          </cell>
          <cell r="AD83">
            <v>3138953.4179698154</v>
          </cell>
          <cell r="AE83">
            <v>3280799.2774424516</v>
          </cell>
          <cell r="AF83">
            <v>3429589.411849461</v>
          </cell>
          <cell r="AG83">
            <v>3585669.5547571685</v>
          </cell>
          <cell r="AH83">
            <v>3749402.7116084155</v>
          </cell>
          <cell r="AI83">
            <v>3921170.023168358</v>
          </cell>
          <cell r="AJ83">
            <v>4101371.672141091</v>
          </cell>
          <cell r="AK83">
            <v>4290427.835115606</v>
          </cell>
          <cell r="AL83">
            <v>4488779.6821075212</v>
          </cell>
          <cell r="AM83">
            <v>4696890.4260763945</v>
          </cell>
        </row>
        <row r="86">
          <cell r="S86">
            <v>0</v>
          </cell>
          <cell r="T86">
            <v>0.45089300810034527</v>
          </cell>
          <cell r="U86">
            <v>-7.7762218220200907E-8</v>
          </cell>
          <cell r="V86">
            <v>-7.2416249663476151E-8</v>
          </cell>
          <cell r="W86">
            <v>-6.7183189011998934E-8</v>
          </cell>
          <cell r="X86">
            <v>-6.2077771589841291E-8</v>
          </cell>
          <cell r="Y86">
            <v>-5.9455481427050927E-8</v>
          </cell>
          <cell r="Z86">
            <v>-5.6933397551972575E-8</v>
          </cell>
          <cell r="AA86">
            <v>-5.4508466407199307E-8</v>
          </cell>
          <cell r="AB86">
            <v>-5.2177671516773216E-8</v>
          </cell>
          <cell r="AC86">
            <v>-4.9938037260943702E-8</v>
          </cell>
          <cell r="AD86">
            <v>-4.7786630430479704E-8</v>
          </cell>
          <cell r="AE86">
            <v>-4.5720568220275482E-8</v>
          </cell>
          <cell r="AF86">
            <v>-4.3737016230949166E-8</v>
          </cell>
          <cell r="AG86">
            <v>-4.1833193131779467E-8</v>
          </cell>
          <cell r="AH86">
            <v>-4.0006373991374744E-8</v>
          </cell>
          <cell r="AI86">
            <v>-3.8253889833583798E-8</v>
          </cell>
          <cell r="AJ86">
            <v>-3.6573131634298761E-8</v>
          </cell>
          <cell r="AK86">
            <v>-3.4961549655321278E-8</v>
          </cell>
          <cell r="AL86">
            <v>-3.3416655664808559E-8</v>
          </cell>
          <cell r="AM86">
            <v>-3.1936024047496403E-8</v>
          </cell>
        </row>
        <row r="131">
          <cell r="S131">
            <v>641997.14551083592</v>
          </cell>
          <cell r="T131">
            <v>533853.58934430405</v>
          </cell>
          <cell r="U131">
            <v>1034184.7788878763</v>
          </cell>
          <cell r="V131">
            <v>1128988.8126406651</v>
          </cell>
          <cell r="W131">
            <v>1195295.4805154214</v>
          </cell>
          <cell r="X131">
            <v>1320134.3092345428</v>
          </cell>
          <cell r="Y131">
            <v>1443423.1149092615</v>
          </cell>
          <cell r="Z131">
            <v>1561145.7017440461</v>
          </cell>
          <cell r="AA131">
            <v>1688939.120725044</v>
          </cell>
          <cell r="AB131">
            <v>1827691.6022614189</v>
          </cell>
          <cell r="AC131">
            <v>1940325.5650239633</v>
          </cell>
          <cell r="AD131">
            <v>2060439.1485680516</v>
          </cell>
          <cell r="AE131">
            <v>2188547.7807744346</v>
          </cell>
          <cell r="AF131">
            <v>2325203.0130225136</v>
          </cell>
          <cell r="AG131">
            <v>2470995.0707079493</v>
          </cell>
          <cell r="AH131">
            <v>2626555.5844166442</v>
          </cell>
          <cell r="AI131">
            <v>2792560.5145686902</v>
          </cell>
          <cell r="AJ131">
            <v>2969733.2832553051</v>
          </cell>
          <cell r="AK131">
            <v>3158848.1279656012</v>
          </cell>
          <cell r="AL131">
            <v>3360733.6929432172</v>
          </cell>
          <cell r="AM131">
            <v>3576276.8750298494</v>
          </cell>
        </row>
        <row r="135">
          <cell r="S135">
            <v>330489</v>
          </cell>
          <cell r="T135">
            <v>816429</v>
          </cell>
          <cell r="U135">
            <v>902138.58476960706</v>
          </cell>
          <cell r="V135">
            <v>1013384.3023278917</v>
          </cell>
          <cell r="W135">
            <v>1066075.90805955</v>
          </cell>
          <cell r="X135">
            <v>1122157.4132885516</v>
          </cell>
          <cell r="Y135">
            <v>1178914.0223567591</v>
          </cell>
          <cell r="Z135">
            <v>1235957.2396666685</v>
          </cell>
          <cell r="AA135">
            <v>1295833.5930039943</v>
          </cell>
          <cell r="AB135">
            <v>1358684.5489217264</v>
          </cell>
          <cell r="AC135">
            <v>1424658.6453980205</v>
          </cell>
          <cell r="AD135">
            <v>1493911.8453884311</v>
          </cell>
          <cell r="AE135">
            <v>1566607.9080555676</v>
          </cell>
          <cell r="AF135">
            <v>1642918.7785600382</v>
          </cell>
          <cell r="AG135">
            <v>1723024.997340749</v>
          </cell>
          <cell r="AH135">
            <v>1807116.1298590223</v>
          </cell>
          <cell r="AI135">
            <v>1895391.2178297215</v>
          </cell>
          <cell r="AJ135">
            <v>1988059.2530137335</v>
          </cell>
          <cell r="AK135">
            <v>2085339.6746998716</v>
          </cell>
          <cell r="AL135">
            <v>2187462.8920606705</v>
          </cell>
          <cell r="AM135">
            <v>2294670.8326257681</v>
          </cell>
        </row>
        <row r="139">
          <cell r="S139">
            <v>972486.14551083592</v>
          </cell>
          <cell r="T139">
            <v>1350282.5893443041</v>
          </cell>
          <cell r="U139">
            <v>1975046.2164483638</v>
          </cell>
          <cell r="V139">
            <v>2187189.7976041702</v>
          </cell>
          <cell r="W139">
            <v>2287243.2129716435</v>
          </cell>
          <cell r="X139">
            <v>2457625.8337925253</v>
          </cell>
          <cell r="Y139">
            <v>2638217.0566189927</v>
          </cell>
          <cell r="Z139">
            <v>2813569.7389222397</v>
          </cell>
          <cell r="AA139">
            <v>3001866.6377638625</v>
          </cell>
          <cell r="AB139">
            <v>3204137.2843874935</v>
          </cell>
          <cell r="AC139">
            <v>3383632.5632692627</v>
          </cell>
          <cell r="AD139">
            <v>3573930.9274288383</v>
          </cell>
          <cell r="AE139">
            <v>3775713.7819586881</v>
          </cell>
          <cell r="AF139">
            <v>3989706.952350385</v>
          </cell>
          <cell r="AG139">
            <v>4216683.6498376355</v>
          </cell>
          <cell r="AH139">
            <v>4457467.6381367641</v>
          </cell>
          <cell r="AI139">
            <v>4712936.6154352762</v>
          </cell>
          <cell r="AJ139">
            <v>4984025.82644046</v>
          </cell>
          <cell r="AK139">
            <v>5271731.9203281775</v>
          </cell>
          <cell r="AL139">
            <v>5577117.0715324413</v>
          </cell>
          <cell r="AM139">
            <v>5901313.3814933114</v>
          </cell>
        </row>
        <row r="140">
          <cell r="S140">
            <v>723686.57810346724</v>
          </cell>
          <cell r="T140">
            <v>1117706.4385571554</v>
          </cell>
          <cell r="U140">
            <v>1666080.3549149809</v>
          </cell>
          <cell r="V140">
            <v>1905338.4889066874</v>
          </cell>
          <cell r="W140">
            <v>1986713.1583243215</v>
          </cell>
          <cell r="X140">
            <v>2122020.2482424281</v>
          </cell>
          <cell r="Y140">
            <v>2269930.71067124</v>
          </cell>
          <cell r="Z140">
            <v>2417491.3612919706</v>
          </cell>
          <cell r="AA140">
            <v>2575603.3662535609</v>
          </cell>
          <cell r="AB140">
            <v>2745076.8229816677</v>
          </cell>
          <cell r="AC140">
            <v>2900873.2241448737</v>
          </cell>
          <cell r="AD140">
            <v>3066105.8157593687</v>
          </cell>
          <cell r="AE140">
            <v>3241371.041044198</v>
          </cell>
          <cell r="AF140">
            <v>3427304.2481137528</v>
          </cell>
          <cell r="AG140">
            <v>3624582.2883716431</v>
          </cell>
          <cell r="AH140">
            <v>3833926.2914221194</v>
          </cell>
          <cell r="AI140">
            <v>4056104.6286365418</v>
          </cell>
          <cell r="AJ140">
            <v>4291936.0783548905</v>
          </cell>
          <cell r="AK140">
            <v>4542293.2066034153</v>
          </cell>
          <cell r="AL140">
            <v>4808105.978173919</v>
          </cell>
          <cell r="AM140">
            <v>5090365.6139416555</v>
          </cell>
        </row>
        <row r="159">
          <cell r="S159">
            <v>79225</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120</v>
          </cell>
          <cell r="L168">
            <v>120</v>
          </cell>
          <cell r="M168">
            <v>121.43742</v>
          </cell>
          <cell r="N168">
            <v>121.43742</v>
          </cell>
          <cell r="O168">
            <v>221.94918359632879</v>
          </cell>
          <cell r="P168">
            <v>221.94918359632879</v>
          </cell>
          <cell r="Q168">
            <v>221.94918359632879</v>
          </cell>
          <cell r="R168">
            <v>221.94918359632879</v>
          </cell>
          <cell r="S168">
            <v>221.94918359632879</v>
          </cell>
          <cell r="T168">
            <v>221.94918359632879</v>
          </cell>
          <cell r="U168">
            <v>236.18518359632878</v>
          </cell>
          <cell r="V168">
            <v>262.56518359632878</v>
          </cell>
          <cell r="W168">
            <v>269.6941835963288</v>
          </cell>
          <cell r="X168">
            <v>277.17963359632876</v>
          </cell>
          <cell r="Y168">
            <v>285.03935609632879</v>
          </cell>
          <cell r="Z168">
            <v>293.29206472132881</v>
          </cell>
          <cell r="AA168">
            <v>301.95740877757879</v>
          </cell>
          <cell r="AB168">
            <v>311.05602003664131</v>
          </cell>
          <cell r="AC168">
            <v>320.60956185865695</v>
          </cell>
          <cell r="AD168">
            <v>330.64078077177339</v>
          </cell>
          <cell r="AE168">
            <v>341.17356063054564</v>
          </cell>
          <cell r="AF168">
            <v>352.2329794822565</v>
          </cell>
          <cell r="AG168">
            <v>363.8453692765529</v>
          </cell>
          <cell r="AH168">
            <v>376.03837856056413</v>
          </cell>
          <cell r="AI168">
            <v>388.84103830877586</v>
          </cell>
          <cell r="AJ168">
            <v>402.2838310443982</v>
          </cell>
          <cell r="AK168">
            <v>416.39876341680167</v>
          </cell>
          <cell r="AL168">
            <v>431.2194424078254</v>
          </cell>
          <cell r="AM168">
            <v>446.7811553484002</v>
          </cell>
        </row>
        <row r="195">
          <cell r="S195">
            <v>0</v>
          </cell>
          <cell r="T195">
            <v>667782.28570595919</v>
          </cell>
          <cell r="U195">
            <v>0</v>
          </cell>
          <cell r="V195">
            <v>406526.41325719247</v>
          </cell>
          <cell r="W195">
            <v>455339.77298088156</v>
          </cell>
          <cell r="X195">
            <v>512387.12692847388</v>
          </cell>
          <cell r="Y195">
            <v>328750.01756388153</v>
          </cell>
          <cell r="Z195">
            <v>344667.38765384222</v>
          </cell>
          <cell r="AA195">
            <v>361375.42494042055</v>
          </cell>
          <cell r="AB195">
            <v>378913.61077036447</v>
          </cell>
          <cell r="AC195">
            <v>397323.40003763197</v>
          </cell>
          <cell r="AD195">
            <v>416648.31985555869</v>
          </cell>
          <cell r="AE195">
            <v>436934.07316253555</v>
          </cell>
          <cell r="AF195">
            <v>458228.6475080048</v>
          </cell>
          <cell r="AG195">
            <v>480582.42927762045</v>
          </cell>
          <cell r="AH195">
            <v>504048.32362965978</v>
          </cell>
          <cell r="AI195">
            <v>528681.88042818243</v>
          </cell>
          <cell r="AJ195">
            <v>554541.4264728002</v>
          </cell>
          <cell r="AK195">
            <v>581688.20433988515</v>
          </cell>
          <cell r="AL195">
            <v>610186.51816575346</v>
          </cell>
          <cell r="AM195">
            <v>640103.886719011</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0</v>
          </cell>
          <cell r="T210">
            <v>667782.28570595919</v>
          </cell>
          <cell r="U210">
            <v>0</v>
          </cell>
          <cell r="V210">
            <v>406526.41325719247</v>
          </cell>
          <cell r="W210">
            <v>455339.77298088156</v>
          </cell>
          <cell r="X210">
            <v>512387.12692847388</v>
          </cell>
          <cell r="Y210">
            <v>328750.01756388153</v>
          </cell>
          <cell r="Z210">
            <v>344667.38765384222</v>
          </cell>
          <cell r="AA210">
            <v>361375.42494042055</v>
          </cell>
          <cell r="AB210">
            <v>378913.61077036447</v>
          </cell>
          <cell r="AC210">
            <v>397323.40003763197</v>
          </cell>
          <cell r="AD210">
            <v>416648.31985555869</v>
          </cell>
          <cell r="AE210">
            <v>436934.07316253555</v>
          </cell>
          <cell r="AF210">
            <v>458228.6475080048</v>
          </cell>
          <cell r="AG210">
            <v>480582.42927762045</v>
          </cell>
          <cell r="AH210">
            <v>504048.32362965978</v>
          </cell>
          <cell r="AI210">
            <v>528681.88042818243</v>
          </cell>
          <cell r="AJ210">
            <v>554541.4264728002</v>
          </cell>
          <cell r="AK210">
            <v>581688.20433988515</v>
          </cell>
          <cell r="AL210">
            <v>610186.51816575346</v>
          </cell>
          <cell r="AM210">
            <v>640103.886719011</v>
          </cell>
        </row>
        <row r="212">
          <cell r="S212">
            <v>67503</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11722</v>
          </cell>
          <cell r="T214">
            <v>0</v>
          </cell>
          <cell r="U214">
            <v>0</v>
          </cell>
          <cell r="V214">
            <v>0</v>
          </cell>
          <cell r="W214">
            <v>0</v>
          </cell>
          <cell r="X214">
            <v>0</v>
          </cell>
          <cell r="Y214">
            <v>0</v>
          </cell>
          <cell r="Z214">
            <v>174790</v>
          </cell>
          <cell r="AA214">
            <v>0</v>
          </cell>
          <cell r="AB214">
            <v>0</v>
          </cell>
          <cell r="AC214">
            <v>0</v>
          </cell>
          <cell r="AD214">
            <v>0</v>
          </cell>
          <cell r="AE214">
            <v>174790</v>
          </cell>
          <cell r="AF214">
            <v>0</v>
          </cell>
          <cell r="AG214">
            <v>0</v>
          </cell>
          <cell r="AH214">
            <v>0</v>
          </cell>
          <cell r="AI214">
            <v>0</v>
          </cell>
          <cell r="AJ214">
            <v>174790</v>
          </cell>
          <cell r="AK214">
            <v>0</v>
          </cell>
          <cell r="AL214">
            <v>0</v>
          </cell>
          <cell r="AM214">
            <v>0</v>
          </cell>
        </row>
        <row r="216">
          <cell r="S216">
            <v>79225</v>
          </cell>
          <cell r="T216">
            <v>667782.28570595919</v>
          </cell>
          <cell r="U216">
            <v>0</v>
          </cell>
          <cell r="V216">
            <v>406526.41325719247</v>
          </cell>
          <cell r="W216">
            <v>455339.77298088156</v>
          </cell>
          <cell r="X216">
            <v>512387.12692847388</v>
          </cell>
          <cell r="Y216">
            <v>328750.01756388153</v>
          </cell>
          <cell r="Z216">
            <v>519457.38765384222</v>
          </cell>
          <cell r="AA216">
            <v>361375.42494042055</v>
          </cell>
          <cell r="AB216">
            <v>378913.61077036447</v>
          </cell>
          <cell r="AC216">
            <v>397323.40003763197</v>
          </cell>
          <cell r="AD216">
            <v>416648.31985555869</v>
          </cell>
          <cell r="AE216">
            <v>611724.07316253555</v>
          </cell>
          <cell r="AF216">
            <v>458228.6475080048</v>
          </cell>
          <cell r="AG216">
            <v>480582.42927762045</v>
          </cell>
          <cell r="AH216">
            <v>504048.32362965978</v>
          </cell>
          <cell r="AI216">
            <v>528681.88042818243</v>
          </cell>
          <cell r="AJ216">
            <v>729331.4264728002</v>
          </cell>
          <cell r="AK216">
            <v>581688.20433988515</v>
          </cell>
          <cell r="AL216">
            <v>610186.51816575346</v>
          </cell>
          <cell r="AM216">
            <v>640103.886719011</v>
          </cell>
        </row>
        <row r="223">
          <cell r="R223">
            <v>80</v>
          </cell>
          <cell r="S223">
            <v>80</v>
          </cell>
          <cell r="T223">
            <v>80</v>
          </cell>
          <cell r="U223">
            <v>92.01036000000002</v>
          </cell>
          <cell r="V223">
            <v>80.639453000000003</v>
          </cell>
          <cell r="W223">
            <v>67.883990023999999</v>
          </cell>
          <cell r="X223">
            <v>67.902487588028009</v>
          </cell>
          <cell r="Y223">
            <v>67.439314108334173</v>
          </cell>
          <cell r="Z223">
            <v>66.77640604312765</v>
          </cell>
          <cell r="AA223">
            <v>65.894873813180183</v>
          </cell>
          <cell r="AB223">
            <v>64.774435102818742</v>
          </cell>
          <cell r="AC223">
            <v>67.921417237858876</v>
          </cell>
          <cell r="AD223">
            <v>71.224831083449999</v>
          </cell>
          <cell r="AE223">
            <v>74.692489051157665</v>
          </cell>
          <cell r="AF223">
            <v>78.332594081386063</v>
          </cell>
          <cell r="AG223">
            <v>82.153759168902582</v>
          </cell>
          <cell r="AH223">
            <v>86.165027864629408</v>
          </cell>
          <cell r="AI223">
            <v>90.375895802515387</v>
          </cell>
          <cell r="AJ223">
            <v>94.796333302742227</v>
          </cell>
          <cell r="AK223">
            <v>99.436809105081394</v>
          </cell>
          <cell r="AL223">
            <v>104.30831528890955</v>
          </cell>
          <cell r="AM223">
            <v>109.42239343921489</v>
          </cell>
        </row>
        <row r="225">
          <cell r="S225">
            <v>335486</v>
          </cell>
          <cell r="T225">
            <v>516229</v>
          </cell>
          <cell r="U225">
            <v>633973.23472370999</v>
          </cell>
          <cell r="V225">
            <v>598360.880369163</v>
          </cell>
          <cell r="W225">
            <v>537599.74239130877</v>
          </cell>
          <cell r="X225">
            <v>570804.53561459668</v>
          </cell>
          <cell r="Y225">
            <v>598198.88615623012</v>
          </cell>
          <cell r="Z225">
            <v>621079.70604536752</v>
          </cell>
          <cell r="AA225">
            <v>638416.55137636734</v>
          </cell>
          <cell r="AB225">
            <v>649261.24061563367</v>
          </cell>
          <cell r="AC225">
            <v>711747.33433927386</v>
          </cell>
          <cell r="AD225">
            <v>780285.98224429274</v>
          </cell>
          <cell r="AE225">
            <v>855465.65057484573</v>
          </cell>
          <cell r="AF225">
            <v>937932.144003578</v>
          </cell>
          <cell r="AG225">
            <v>1028394.199496256</v>
          </cell>
          <cell r="AH225">
            <v>1127629.6262978949</v>
          </cell>
          <cell r="AI225">
            <v>1236492.0453793956</v>
          </cell>
          <cell r="AJ225">
            <v>1355918.2868944781</v>
          </cell>
          <cell r="AK225">
            <v>1486936.5099166085</v>
          </cell>
          <cell r="AL225">
            <v>1630675.1150043788</v>
          </cell>
          <cell r="AM225">
            <v>1788372.5270360308</v>
          </cell>
        </row>
        <row r="231">
          <cell r="S231">
            <v>25762.174672099765</v>
          </cell>
          <cell r="T231">
            <v>24011.414670658683</v>
          </cell>
          <cell r="U231">
            <v>34855.731641921018</v>
          </cell>
          <cell r="V231">
            <v>37284.691383871039</v>
          </cell>
          <cell r="W231">
            <v>40142.669352740188</v>
          </cell>
          <cell r="X231">
            <v>43321.265271086078</v>
          </cell>
          <cell r="Y231">
            <v>45656.403315370204</v>
          </cell>
          <cell r="Z231">
            <v>48068.402721718645</v>
          </cell>
          <cell r="AA231">
            <v>50555.964685584324</v>
          </cell>
          <cell r="AB231">
            <v>53117.408004717756</v>
          </cell>
          <cell r="AC231">
            <v>55838.238078996954</v>
          </cell>
          <cell r="AD231">
            <v>58729.264711421922</v>
          </cell>
          <cell r="AE231">
            <v>61802.053356121898</v>
          </cell>
          <cell r="AF231">
            <v>65068.97848127289</v>
          </cell>
          <cell r="AG231">
            <v>68543.280713469096</v>
          </cell>
          <cell r="AH231">
            <v>72239.128031838452</v>
          </cell>
          <cell r="AI231">
            <v>76171.68129923589</v>
          </cell>
          <cell r="AJ231">
            <v>80357.164438243562</v>
          </cell>
          <cell r="AK231">
            <v>84812.939581549974</v>
          </cell>
          <cell r="AL231">
            <v>89557.58754967415</v>
          </cell>
          <cell r="AM231">
            <v>94610.994034055548</v>
          </cell>
        </row>
        <row r="237">
          <cell r="S237">
            <v>65384.614659367027</v>
          </cell>
          <cell r="T237">
            <v>150766.95359281439</v>
          </cell>
          <cell r="U237">
            <v>213786.86012120513</v>
          </cell>
          <cell r="V237">
            <v>228684.83104681814</v>
          </cell>
          <cell r="W237">
            <v>246214.17579094815</v>
          </cell>
          <cell r="X237">
            <v>265710.02364628221</v>
          </cell>
          <cell r="Y237">
            <v>280032.54126162501</v>
          </cell>
          <cell r="Z237">
            <v>294826.48634345102</v>
          </cell>
          <cell r="AA237">
            <v>310083.89270275913</v>
          </cell>
          <cell r="AB237">
            <v>325794.44872268703</v>
          </cell>
          <cell r="AC237">
            <v>342482.59988471604</v>
          </cell>
          <cell r="AD237">
            <v>360214.64787677623</v>
          </cell>
          <cell r="AE237">
            <v>379061.52915630792</v>
          </cell>
          <cell r="AF237">
            <v>399099.14225053746</v>
          </cell>
          <cell r="AG237">
            <v>420408.69825021707</v>
          </cell>
          <cell r="AH237">
            <v>443077.0961423812</v>
          </cell>
          <cell r="AI237">
            <v>467197.32474447257</v>
          </cell>
          <cell r="AJ237">
            <v>492868.89312728948</v>
          </cell>
          <cell r="AK237">
            <v>520198.29154817696</v>
          </cell>
          <cell r="AL237">
            <v>549299.48505936889</v>
          </cell>
          <cell r="AM237">
            <v>580294.44211006805</v>
          </cell>
        </row>
        <row r="250">
          <cell r="S250">
            <v>126377.54441462924</v>
          </cell>
          <cell r="T250">
            <v>49885.965568862281</v>
          </cell>
          <cell r="U250">
            <v>18487.228571428575</v>
          </cell>
          <cell r="V250">
            <v>25300.080356449605</v>
          </cell>
          <cell r="W250">
            <v>32535.77999152377</v>
          </cell>
          <cell r="X250">
            <v>37009.137454287862</v>
          </cell>
          <cell r="Y250">
            <v>41620.615815935002</v>
          </cell>
          <cell r="Z250">
            <v>47672.019517659995</v>
          </cell>
          <cell r="AA250">
            <v>53636.474598093992</v>
          </cell>
          <cell r="AB250">
            <v>60394.98248300315</v>
          </cell>
          <cell r="AC250">
            <v>68058.579003156672</v>
          </cell>
          <cell r="AD250">
            <v>76754.434520467126</v>
          </cell>
          <cell r="AE250">
            <v>87733.737312180398</v>
          </cell>
          <cell r="AF250">
            <v>99017.757166124022</v>
          </cell>
          <cell r="AG250">
            <v>111842.2418823747</v>
          </cell>
          <cell r="AH250">
            <v>126427.25847487237</v>
          </cell>
          <cell r="AI250">
            <v>143025.4066133743</v>
          </cell>
          <cell r="AJ250">
            <v>161926.75144984302</v>
          </cell>
          <cell r="AK250">
            <v>183464.51829053316</v>
          </cell>
          <cell r="AL250">
            <v>208021.66832890309</v>
          </cell>
          <cell r="AM250">
            <v>94415.397392655024</v>
          </cell>
        </row>
        <row r="255">
          <cell r="S255">
            <v>194149.08107686683</v>
          </cell>
          <cell r="T255">
            <v>296679.67</v>
          </cell>
          <cell r="U255">
            <v>373861.28851498727</v>
          </cell>
          <cell r="V255">
            <v>413002.96186820779</v>
          </cell>
          <cell r="W255">
            <v>452405.82806757645</v>
          </cell>
          <cell r="X255">
            <v>493176.19039520208</v>
          </cell>
          <cell r="Y255">
            <v>532121.16642789554</v>
          </cell>
          <cell r="Z255">
            <v>570564.84480842156</v>
          </cell>
          <cell r="AA255">
            <v>607798.88546039758</v>
          </cell>
          <cell r="AB255">
            <v>643092.01138851256</v>
          </cell>
          <cell r="AC255">
            <v>687620.22019121447</v>
          </cell>
          <cell r="AD255">
            <v>735268.13859371899</v>
          </cell>
          <cell r="AE255">
            <v>786255.45312388975</v>
          </cell>
          <cell r="AF255">
            <v>840817.354032962</v>
          </cell>
          <cell r="AG255">
            <v>899205.63043421938</v>
          </cell>
          <cell r="AH255">
            <v>961689.84282936412</v>
          </cell>
          <cell r="AI255">
            <v>1028558.5784920689</v>
          </cell>
          <cell r="AJ255">
            <v>1100120.7955647816</v>
          </cell>
          <cell r="AK255">
            <v>1176707.2621387823</v>
          </cell>
          <cell r="AL255">
            <v>1258672.0970306527</v>
          </cell>
          <cell r="AM255">
            <v>1346394.4194428301</v>
          </cell>
        </row>
        <row r="258">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T260">
            <v>0</v>
          </cell>
          <cell r="U260">
            <v>20683.695577757528</v>
          </cell>
          <cell r="V260">
            <v>22579.776252813303</v>
          </cell>
          <cell r="W260">
            <v>23905.909610308427</v>
          </cell>
          <cell r="X260">
            <v>26402.686184690858</v>
          </cell>
          <cell r="Y260">
            <v>28868.46229818523</v>
          </cell>
          <cell r="Z260">
            <v>31222.914034880923</v>
          </cell>
          <cell r="AA260">
            <v>33778.782414500878</v>
          </cell>
          <cell r="AB260">
            <v>36553.832045228381</v>
          </cell>
          <cell r="AC260">
            <v>38806.511300479266</v>
          </cell>
          <cell r="AD260">
            <v>41208.782971361034</v>
          </cell>
          <cell r="AE260">
            <v>43770.955615488689</v>
          </cell>
          <cell r="AF260">
            <v>46504.060260450271</v>
          </cell>
          <cell r="AG260">
            <v>49419.901414158987</v>
          </cell>
          <cell r="AH260">
            <v>52531.111688332887</v>
          </cell>
          <cell r="AI260">
            <v>55851.210291373805</v>
          </cell>
          <cell r="AJ260">
            <v>59394.665665106106</v>
          </cell>
          <cell r="AK260">
            <v>63176.962559312022</v>
          </cell>
          <cell r="AL260">
            <v>67214.673858864349</v>
          </cell>
          <cell r="AM260">
            <v>71525.537500596984</v>
          </cell>
        </row>
        <row r="263">
          <cell r="S263">
            <v>747159.41482296283</v>
          </cell>
          <cell r="T263">
            <v>1037573.0038323354</v>
          </cell>
          <cell r="U263">
            <v>1295648.0391510094</v>
          </cell>
          <cell r="V263">
            <v>1325213.2212773229</v>
          </cell>
          <cell r="W263">
            <v>1332804.105204406</v>
          </cell>
          <cell r="X263">
            <v>1436423.8385661456</v>
          </cell>
          <cell r="Y263">
            <v>1526498.0752752412</v>
          </cell>
          <cell r="Z263">
            <v>1613434.3734714997</v>
          </cell>
          <cell r="AA263">
            <v>1694270.5512377031</v>
          </cell>
          <cell r="AB263">
            <v>1768213.9232597826</v>
          </cell>
          <cell r="AC263">
            <v>1904553.4827978374</v>
          </cell>
          <cell r="AD263">
            <v>2052461.250918038</v>
          </cell>
          <cell r="AE263">
            <v>2214089.3791388348</v>
          </cell>
          <cell r="AF263">
            <v>2388439.4361949246</v>
          </cell>
          <cell r="AG263">
            <v>2577813.9521906953</v>
          </cell>
          <cell r="AH263">
            <v>2783594.0634646839</v>
          </cell>
          <cell r="AI263">
            <v>3007296.2468199213</v>
          </cell>
          <cell r="AJ263">
            <v>3250586.5571397413</v>
          </cell>
          <cell r="AK263">
            <v>3515296.4840349625</v>
          </cell>
          <cell r="AL263">
            <v>3803440.6268318421</v>
          </cell>
          <cell r="AM263">
            <v>3975613.3175162366</v>
          </cell>
        </row>
        <row r="271">
          <cell r="R271">
            <v>13335241</v>
          </cell>
          <cell r="S271">
            <v>11071954</v>
          </cell>
          <cell r="T271">
            <v>14857342.484472051</v>
          </cell>
          <cell r="U271">
            <v>14857342.484472049</v>
          </cell>
          <cell r="V271">
            <v>15263868.897729242</v>
          </cell>
          <cell r="W271">
            <v>15719208.670710126</v>
          </cell>
          <cell r="X271">
            <v>16231595.797638601</v>
          </cell>
          <cell r="Y271">
            <v>16560345.81520248</v>
          </cell>
          <cell r="Z271">
            <v>17079803.202856325</v>
          </cell>
          <cell r="AA271">
            <v>17441178.627796747</v>
          </cell>
          <cell r="AB271">
            <v>17820092.23856711</v>
          </cell>
          <cell r="AC271">
            <v>18217415.638604742</v>
          </cell>
          <cell r="AD271">
            <v>18634063.958460301</v>
          </cell>
          <cell r="AE271">
            <v>19245788.031622838</v>
          </cell>
          <cell r="AF271">
            <v>19704016.679130845</v>
          </cell>
          <cell r="AG271">
            <v>20184599.108408466</v>
          </cell>
          <cell r="AH271">
            <v>20688647.432038125</v>
          </cell>
          <cell r="AI271">
            <v>21217329.312466308</v>
          </cell>
          <cell r="AJ271">
            <v>21946660.73893911</v>
          </cell>
          <cell r="AK271">
            <v>22528348.943278994</v>
          </cell>
          <cell r="AL271">
            <v>23138535.461444747</v>
          </cell>
          <cell r="AM271">
            <v>23778639.348163757</v>
          </cell>
        </row>
        <row r="274">
          <cell r="S274">
            <v>447680</v>
          </cell>
          <cell r="T274">
            <v>335413.77245508984</v>
          </cell>
          <cell r="U274">
            <v>150172.06</v>
          </cell>
          <cell r="V274">
            <v>43743.795952083405</v>
          </cell>
          <cell r="W274">
            <v>45744.86425943287</v>
          </cell>
          <cell r="X274">
            <v>49152.516675850507</v>
          </cell>
          <cell r="Y274">
            <v>52764.341132379857</v>
          </cell>
          <cell r="Z274">
            <v>56271.394778444796</v>
          </cell>
          <cell r="AA274">
            <v>60037.332755277253</v>
          </cell>
          <cell r="AB274">
            <v>64082.74568774987</v>
          </cell>
          <cell r="AC274">
            <v>67672.651265385255</v>
          </cell>
          <cell r="AD274">
            <v>71478.618548576764</v>
          </cell>
          <cell r="AE274">
            <v>75514.275639173764</v>
          </cell>
          <cell r="AF274">
            <v>79794.139047007702</v>
          </cell>
          <cell r="AG274">
            <v>84333.672996752706</v>
          </cell>
          <cell r="AH274">
            <v>89149.352762735289</v>
          </cell>
          <cell r="AI274">
            <v>94258.732308705527</v>
          </cell>
          <cell r="AJ274">
            <v>99680.51652880921</v>
          </cell>
          <cell r="AK274">
            <v>105434.63840656355</v>
          </cell>
          <cell r="AL274">
            <v>111542.34143064883</v>
          </cell>
          <cell r="AM274">
            <v>118026.26762986623</v>
          </cell>
        </row>
        <row r="275">
          <cell r="S275">
            <v>46792</v>
          </cell>
          <cell r="T275">
            <v>63403.555389221561</v>
          </cell>
          <cell r="U275">
            <v>19040.2</v>
          </cell>
          <cell r="V275">
            <v>43743.795952083405</v>
          </cell>
          <cell r="W275">
            <v>45744.86425943287</v>
          </cell>
          <cell r="X275">
            <v>49152.516675850507</v>
          </cell>
          <cell r="Y275">
            <v>52764.341132379857</v>
          </cell>
          <cell r="Z275">
            <v>56271.394778444796</v>
          </cell>
          <cell r="AA275">
            <v>60037.332755277253</v>
          </cell>
          <cell r="AB275">
            <v>64082.74568774987</v>
          </cell>
          <cell r="AC275">
            <v>67672.651265385255</v>
          </cell>
          <cell r="AD275">
            <v>71478.618548576764</v>
          </cell>
          <cell r="AE275">
            <v>75514.275639173764</v>
          </cell>
          <cell r="AF275">
            <v>79794.139047007702</v>
          </cell>
          <cell r="AG275">
            <v>84333.672996752706</v>
          </cell>
          <cell r="AH275">
            <v>89149.352762735289</v>
          </cell>
          <cell r="AI275">
            <v>94258.732308705527</v>
          </cell>
          <cell r="AJ275">
            <v>99680.51652880921</v>
          </cell>
          <cell r="AK275">
            <v>105434.63840656355</v>
          </cell>
          <cell r="AL275">
            <v>111542.34143064883</v>
          </cell>
          <cell r="AM275">
            <v>118026.26762986623</v>
          </cell>
        </row>
        <row r="276">
          <cell r="S276">
            <v>7133</v>
          </cell>
          <cell r="T276">
            <v>5949.5134730538921</v>
          </cell>
          <cell r="U276">
            <v>34958</v>
          </cell>
          <cell r="V276">
            <v>34958</v>
          </cell>
          <cell r="W276">
            <v>34958</v>
          </cell>
          <cell r="X276">
            <v>34958</v>
          </cell>
          <cell r="Y276">
            <v>34958</v>
          </cell>
          <cell r="Z276">
            <v>34958</v>
          </cell>
          <cell r="AA276">
            <v>34958</v>
          </cell>
          <cell r="AB276">
            <v>34958</v>
          </cell>
          <cell r="AC276">
            <v>34958</v>
          </cell>
          <cell r="AD276">
            <v>34958</v>
          </cell>
          <cell r="AE276">
            <v>34958</v>
          </cell>
          <cell r="AF276">
            <v>34958</v>
          </cell>
          <cell r="AG276">
            <v>34958</v>
          </cell>
          <cell r="AH276">
            <v>34958</v>
          </cell>
          <cell r="AI276">
            <v>34958</v>
          </cell>
          <cell r="AJ276">
            <v>34958</v>
          </cell>
          <cell r="AK276">
            <v>34958</v>
          </cell>
          <cell r="AL276">
            <v>34958</v>
          </cell>
          <cell r="AM276">
            <v>34958</v>
          </cell>
        </row>
        <row r="277">
          <cell r="S277">
            <v>501605</v>
          </cell>
          <cell r="T277">
            <v>404766.8413173653</v>
          </cell>
          <cell r="U277">
            <v>204170.26</v>
          </cell>
          <cell r="V277">
            <v>122445.59190416681</v>
          </cell>
          <cell r="W277">
            <v>126447.72851886574</v>
          </cell>
          <cell r="X277">
            <v>133263.03335170101</v>
          </cell>
          <cell r="Y277">
            <v>140486.68226475973</v>
          </cell>
          <cell r="Z277">
            <v>147500.78955688959</v>
          </cell>
          <cell r="AA277">
            <v>155032.66551055451</v>
          </cell>
          <cell r="AB277">
            <v>163123.49137549975</v>
          </cell>
          <cell r="AC277">
            <v>170303.30253077051</v>
          </cell>
          <cell r="AD277">
            <v>177915.23709715353</v>
          </cell>
          <cell r="AE277">
            <v>185986.55127834753</v>
          </cell>
          <cell r="AF277">
            <v>194546.2780940154</v>
          </cell>
          <cell r="AG277">
            <v>203625.34599350541</v>
          </cell>
          <cell r="AH277">
            <v>213256.70552547058</v>
          </cell>
          <cell r="AI277">
            <v>223475.46461741105</v>
          </cell>
          <cell r="AJ277">
            <v>234319.03305761842</v>
          </cell>
          <cell r="AK277">
            <v>245827.2768131271</v>
          </cell>
          <cell r="AL277">
            <v>258042.68286129765</v>
          </cell>
          <cell r="AM277">
            <v>271010.53525973245</v>
          </cell>
        </row>
        <row r="283">
          <cell r="R283">
            <v>5642366</v>
          </cell>
          <cell r="S283">
            <v>5145320</v>
          </cell>
          <cell r="T283">
            <v>6979939.5031055911</v>
          </cell>
          <cell r="U283">
            <v>7184109.7631055908</v>
          </cell>
          <cell r="V283">
            <v>7306555.3550097579</v>
          </cell>
          <cell r="W283">
            <v>7433003.083528623</v>
          </cell>
          <cell r="X283">
            <v>7566266.1168803247</v>
          </cell>
          <cell r="Y283">
            <v>7706752.7991450839</v>
          </cell>
          <cell r="Z283">
            <v>7854253.5887019737</v>
          </cell>
          <cell r="AA283">
            <v>8009286.2542125275</v>
          </cell>
          <cell r="AB283">
            <v>8172409.7455880279</v>
          </cell>
          <cell r="AC283">
            <v>8342713.0481187981</v>
          </cell>
          <cell r="AD283">
            <v>8520628.2852159515</v>
          </cell>
          <cell r="AE283">
            <v>8706614.8364943005</v>
          </cell>
          <cell r="AF283">
            <v>8901161.1145883165</v>
          </cell>
          <cell r="AG283">
            <v>9104786.4605818205</v>
          </cell>
          <cell r="AH283">
            <v>9318043.1661072895</v>
          </cell>
          <cell r="AI283">
            <v>9541518.630724702</v>
          </cell>
          <cell r="AJ283">
            <v>9775837.6637823209</v>
          </cell>
          <cell r="AK283">
            <v>10021664.940595448</v>
          </cell>
          <cell r="AL283">
            <v>10279707.623456746</v>
          </cell>
          <cell r="AM283">
            <v>10550718.158716477</v>
          </cell>
        </row>
        <row r="294">
          <cell r="R294">
            <v>197086</v>
          </cell>
          <cell r="S294">
            <v>502302</v>
          </cell>
          <cell r="T294">
            <v>726389</v>
          </cell>
          <cell r="U294">
            <v>697453.86153338291</v>
          </cell>
          <cell r="V294">
            <v>670339.30869748269</v>
          </cell>
          <cell r="W294">
            <v>689018.05464732228</v>
          </cell>
          <cell r="X294">
            <v>724093.58555009752</v>
          </cell>
          <cell r="Y294">
            <v>756774.34594775294</v>
          </cell>
          <cell r="Z294">
            <v>784566.37763026892</v>
          </cell>
          <cell r="AA294">
            <v>814751.27151030186</v>
          </cell>
          <cell r="AB294">
            <v>847548.46140582627</v>
          </cell>
          <cell r="AC294">
            <v>871247.33912438853</v>
          </cell>
          <cell r="AD294">
            <v>896313.11166946939</v>
          </cell>
          <cell r="AE294">
            <v>922830.74091448984</v>
          </cell>
          <cell r="AF294">
            <v>950890.70423663198</v>
          </cell>
          <cell r="AG294">
            <v>980589.3614659931</v>
          </cell>
          <cell r="AH294">
            <v>1012029.3467146442</v>
          </cell>
          <cell r="AI294">
            <v>1045319.9867987349</v>
          </cell>
          <cell r="AJ294">
            <v>1080577.7480855698</v>
          </cell>
          <cell r="AK294">
            <v>1117926.713724762</v>
          </cell>
          <cell r="AL294">
            <v>1157499.0933585218</v>
          </cell>
          <cell r="AM294">
            <v>1199435.7675516552</v>
          </cell>
        </row>
        <row r="295">
          <cell r="S295">
            <v>15689</v>
          </cell>
          <cell r="T295">
            <v>29860</v>
          </cell>
          <cell r="U295">
            <v>119517.25</v>
          </cell>
          <cell r="V295">
            <v>209174.5</v>
          </cell>
          <cell r="W295">
            <v>298831.75</v>
          </cell>
          <cell r="X295">
            <v>388489</v>
          </cell>
          <cell r="Y295">
            <v>388489</v>
          </cell>
          <cell r="Z295">
            <v>388489</v>
          </cell>
          <cell r="AA295">
            <v>388489</v>
          </cell>
          <cell r="AB295">
            <v>388489</v>
          </cell>
          <cell r="AC295">
            <v>388489</v>
          </cell>
          <cell r="AD295">
            <v>388489</v>
          </cell>
          <cell r="AE295">
            <v>388489</v>
          </cell>
          <cell r="AF295">
            <v>388489</v>
          </cell>
          <cell r="AG295">
            <v>388489</v>
          </cell>
          <cell r="AH295">
            <v>388489</v>
          </cell>
          <cell r="AI295">
            <v>388489</v>
          </cell>
          <cell r="AJ295">
            <v>388489</v>
          </cell>
          <cell r="AK295">
            <v>388489</v>
          </cell>
          <cell r="AL295">
            <v>388489</v>
          </cell>
          <cell r="AM295">
            <v>388489</v>
          </cell>
        </row>
        <row r="296">
          <cell r="S296">
            <v>15927</v>
          </cell>
          <cell r="T296">
            <v>12608</v>
          </cell>
          <cell r="U296">
            <v>89657.25</v>
          </cell>
          <cell r="V296">
            <v>89657.25</v>
          </cell>
          <cell r="W296">
            <v>89657.25</v>
          </cell>
          <cell r="X296">
            <v>89657.25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R298">
            <v>312255</v>
          </cell>
          <cell r="S298">
            <v>420230</v>
          </cell>
          <cell r="T298">
            <v>471692</v>
          </cell>
          <cell r="U298">
            <v>10279.963686584797</v>
          </cell>
          <cell r="V298">
            <v>10403.749912891091</v>
          </cell>
          <cell r="W298">
            <v>12075.980173379234</v>
          </cell>
          <cell r="X298">
            <v>13299.64770219421</v>
          </cell>
          <cell r="Y298">
            <v>14444.672664814152</v>
          </cell>
          <cell r="Z298">
            <v>15838.979783428535</v>
          </cell>
          <cell r="AA298">
            <v>17231.347076268536</v>
          </cell>
          <cell r="AB298">
            <v>18769.854262204506</v>
          </cell>
          <cell r="AC298">
            <v>20483.78185711585</v>
          </cell>
          <cell r="AD298">
            <v>22395.842160703694</v>
          </cell>
          <cell r="AE298">
            <v>24713.643920522692</v>
          </cell>
          <cell r="AF298">
            <v>27113.985683857023</v>
          </cell>
          <cell r="AG298">
            <v>29802.218205052905</v>
          </cell>
          <cell r="AH298">
            <v>32816.886111022053</v>
          </cell>
          <cell r="AI298">
            <v>36202.047920711615</v>
          </cell>
          <cell r="AJ298">
            <v>40008.098658081828</v>
          </cell>
          <cell r="AK298">
            <v>44292.718532005936</v>
          </cell>
          <cell r="AL298">
            <v>49121.967339136798</v>
          </cell>
          <cell r="AM298">
            <v>27237.970384395281</v>
          </cell>
        </row>
        <row r="299">
          <cell r="R299">
            <v>26696</v>
          </cell>
          <cell r="S299">
            <v>65337</v>
          </cell>
          <cell r="T299">
            <v>73418</v>
          </cell>
          <cell r="U299">
            <v>82611.485546707932</v>
          </cell>
          <cell r="V299">
            <v>83316.192443141423</v>
          </cell>
          <cell r="W299">
            <v>84099.955820267802</v>
          </cell>
          <cell r="X299">
            <v>84675.743283241973</v>
          </cell>
          <cell r="Y299">
            <v>85270.482862889534</v>
          </cell>
          <cell r="Z299">
            <v>85883.854306034496</v>
          </cell>
          <cell r="AA299">
            <v>86515.443069656438</v>
          </cell>
          <cell r="AB299">
            <v>87186.33267701295</v>
          </cell>
          <cell r="AC299">
            <v>87899.18855898075</v>
          </cell>
          <cell r="AD299">
            <v>88656.862471372529</v>
          </cell>
          <cell r="AE299">
            <v>89462.405652916597</v>
          </cell>
          <cell r="AF299">
            <v>90319.082915649909</v>
          </cell>
          <cell r="AG299">
            <v>91230.387733877971</v>
          </cell>
          <cell r="AH299">
            <v>92200.058402551309</v>
          </cell>
          <cell r="AI299">
            <v>93232.095340936765</v>
          </cell>
          <cell r="AJ299">
            <v>94330.779622847942</v>
          </cell>
          <cell r="AK299">
            <v>95500.692820467593</v>
          </cell>
          <cell r="AL299">
            <v>96746.738254972603</v>
          </cell>
          <cell r="AM299">
            <v>73418</v>
          </cell>
        </row>
        <row r="300">
          <cell r="Q300">
            <v>0</v>
          </cell>
          <cell r="R300">
            <v>197086</v>
          </cell>
          <cell r="S300">
            <v>486613</v>
          </cell>
          <cell r="T300">
            <v>696529</v>
          </cell>
          <cell r="U300">
            <v>577936.61153338291</v>
          </cell>
          <cell r="V300">
            <v>461164.80869748269</v>
          </cell>
          <cell r="W300">
            <v>390186.30464732228</v>
          </cell>
          <cell r="X300">
            <v>335604.58555009752</v>
          </cell>
          <cell r="Y300">
            <v>368285.34594775294</v>
          </cell>
          <cell r="Z300">
            <v>396077.37763026892</v>
          </cell>
          <cell r="AA300">
            <v>426262.27151030186</v>
          </cell>
          <cell r="AB300">
            <v>459059.46140582627</v>
          </cell>
          <cell r="AC300">
            <v>482758.33912438853</v>
          </cell>
          <cell r="AD300">
            <v>507824.11166946939</v>
          </cell>
          <cell r="AE300">
            <v>534341.74091448984</v>
          </cell>
          <cell r="AF300">
            <v>562401.70423663198</v>
          </cell>
          <cell r="AG300">
            <v>592100.3614659931</v>
          </cell>
          <cell r="AH300">
            <v>623540.34671464423</v>
          </cell>
          <cell r="AI300">
            <v>656830.98679873487</v>
          </cell>
          <cell r="AJ300">
            <v>692088.74808556982</v>
          </cell>
          <cell r="AK300">
            <v>729437.71372476197</v>
          </cell>
          <cell r="AL300">
            <v>769010.09335852182</v>
          </cell>
          <cell r="AM300">
            <v>810946.76755165518</v>
          </cell>
        </row>
        <row r="338">
          <cell r="S338">
            <v>33570</v>
          </cell>
        </row>
        <row r="341">
          <cell r="T341">
            <v>93299</v>
          </cell>
        </row>
        <row r="346">
          <cell r="S346">
            <v>242969.73068787309</v>
          </cell>
          <cell r="T346">
            <v>206802.5855119687</v>
          </cell>
          <cell r="U346">
            <v>551018.07450647396</v>
          </cell>
          <cell r="V346">
            <v>727502.64369123406</v>
          </cell>
          <cell r="W346">
            <v>838910.03337056516</v>
          </cell>
          <cell r="X346">
            <v>916210.63395694853</v>
          </cell>
          <cell r="Y346">
            <v>1095839.0619907791</v>
          </cell>
          <cell r="Z346">
            <v>1183668.5679392151</v>
          </cell>
          <cell r="AA346">
            <v>1290502.1624913353</v>
          </cell>
          <cell r="AB346">
            <v>1418162.2279233625</v>
          </cell>
          <cell r="AC346">
            <v>1460430.7276241467</v>
          </cell>
          <cell r="AD346">
            <v>1501889.743038445</v>
          </cell>
          <cell r="AE346">
            <v>1541066.3096911674</v>
          </cell>
          <cell r="AF346">
            <v>1579682.3553876271</v>
          </cell>
          <cell r="AG346">
            <v>1616206.1158580026</v>
          </cell>
          <cell r="AH346">
            <v>1650077.650810983</v>
          </cell>
          <cell r="AI346">
            <v>1680655.48557849</v>
          </cell>
          <cell r="AJ346">
            <v>1707205.9791292981</v>
          </cell>
          <cell r="AK346">
            <v>1728891.3186305105</v>
          </cell>
          <cell r="AL346">
            <v>1744755.9581720466</v>
          </cell>
          <cell r="AM346">
            <v>1895334.3901393814</v>
          </cell>
        </row>
        <row r="349">
          <cell r="S349">
            <v>501605</v>
          </cell>
          <cell r="T349">
            <v>404766.8413173653</v>
          </cell>
          <cell r="U349">
            <v>204170.26</v>
          </cell>
          <cell r="V349">
            <v>122445.59190416681</v>
          </cell>
          <cell r="W349">
            <v>126447.72851886574</v>
          </cell>
          <cell r="X349">
            <v>133263.03335170101</v>
          </cell>
          <cell r="Y349">
            <v>140486.68226475973</v>
          </cell>
          <cell r="Z349">
            <v>147500.78955688959</v>
          </cell>
          <cell r="AA349">
            <v>155032.66551055451</v>
          </cell>
          <cell r="AB349">
            <v>163123.49137549975</v>
          </cell>
          <cell r="AC349">
            <v>170303.30253077051</v>
          </cell>
          <cell r="AD349">
            <v>177915.23709715353</v>
          </cell>
          <cell r="AE349">
            <v>185986.55127834753</v>
          </cell>
          <cell r="AF349">
            <v>194546.2780940154</v>
          </cell>
          <cell r="AG349">
            <v>203625.34599350541</v>
          </cell>
          <cell r="AH349">
            <v>213256.70552547058</v>
          </cell>
          <cell r="AI349">
            <v>223475.46461741105</v>
          </cell>
          <cell r="AJ349">
            <v>234319.03305761842</v>
          </cell>
          <cell r="AK349">
            <v>245827.2768131271</v>
          </cell>
          <cell r="AL349">
            <v>258042.68286129765</v>
          </cell>
          <cell r="AM349">
            <v>271010.53525973245</v>
          </cell>
        </row>
        <row r="353">
          <cell r="T353">
            <v>2702</v>
          </cell>
        </row>
        <row r="357">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S359">
            <v>-258635.26931212691</v>
          </cell>
          <cell r="T359">
            <v>-200666.25580539659</v>
          </cell>
          <cell r="U359">
            <v>346847.81450647395</v>
          </cell>
          <cell r="V359">
            <v>605057.0517870672</v>
          </cell>
          <cell r="W359">
            <v>712462.30485169939</v>
          </cell>
          <cell r="X359">
            <v>782947.60060524754</v>
          </cell>
          <cell r="Y359">
            <v>955352.37972601946</v>
          </cell>
          <cell r="Z359">
            <v>1036167.7783823255</v>
          </cell>
          <cell r="AA359">
            <v>1135469.4969807807</v>
          </cell>
          <cell r="AB359">
            <v>1255038.7365478626</v>
          </cell>
          <cell r="AC359">
            <v>1290127.4250933763</v>
          </cell>
          <cell r="AD359">
            <v>1323974.5059412916</v>
          </cell>
          <cell r="AE359">
            <v>1355079.7584128198</v>
          </cell>
          <cell r="AF359">
            <v>1385136.0772936118</v>
          </cell>
          <cell r="AG359">
            <v>1412580.7698644972</v>
          </cell>
          <cell r="AH359">
            <v>1436820.9452855124</v>
          </cell>
          <cell r="AI359">
            <v>1457180.0209610788</v>
          </cell>
          <cell r="AJ359">
            <v>1472886.9460716797</v>
          </cell>
          <cell r="AK359">
            <v>1483064.0418173834</v>
          </cell>
          <cell r="AL359">
            <v>1486713.275310749</v>
          </cell>
          <cell r="AM359">
            <v>1624323.8548796489</v>
          </cell>
        </row>
        <row r="366">
          <cell r="R366">
            <v>14689</v>
          </cell>
          <cell r="S366">
            <v>14860</v>
          </cell>
          <cell r="T366">
            <v>-4731</v>
          </cell>
          <cell r="U366">
            <v>145281.94111296791</v>
          </cell>
          <cell r="V366">
            <v>988975.46696997469</v>
          </cell>
          <cell r="W366">
            <v>1899752.4712740623</v>
          </cell>
          <cell r="X366">
            <v>2871192.704394076</v>
          </cell>
          <cell r="Y366">
            <v>3934901.2913701721</v>
          </cell>
          <cell r="Z366">
            <v>5091558.7633023411</v>
          </cell>
          <cell r="AA366">
            <v>6352636.8104428612</v>
          </cell>
          <cell r="AB366">
            <v>7738869.4660492791</v>
          </cell>
          <cell r="AC366">
            <v>9176602.3876678068</v>
          </cell>
          <cell r="AD366">
            <v>10654580.744552366</v>
          </cell>
          <cell r="AE366">
            <v>12170641.683576789</v>
          </cell>
          <cell r="AF366">
            <v>13723807.740142874</v>
          </cell>
          <cell r="AG366">
            <v>15312092.126474485</v>
          </cell>
          <cell r="AH366">
            <v>16932774.789274111</v>
          </cell>
          <cell r="AI366">
            <v>18582492.759639814</v>
          </cell>
          <cell r="AJ366">
            <v>20257148.343937736</v>
          </cell>
          <cell r="AK366">
            <v>21951805.403605357</v>
          </cell>
          <cell r="AL366">
            <v>23660572.185516268</v>
          </cell>
          <cell r="AM366">
            <v>25515414.642762747</v>
          </cell>
        </row>
        <row r="370">
          <cell r="S370">
            <v>4248</v>
          </cell>
          <cell r="T370">
            <v>11951</v>
          </cell>
          <cell r="U370">
            <v>11951</v>
          </cell>
          <cell r="V370">
            <v>11951</v>
          </cell>
          <cell r="W370">
            <v>11951</v>
          </cell>
          <cell r="X370">
            <v>11951</v>
          </cell>
          <cell r="Y370">
            <v>11951</v>
          </cell>
          <cell r="Z370">
            <v>11951</v>
          </cell>
          <cell r="AA370">
            <v>11951</v>
          </cell>
          <cell r="AB370">
            <v>11951</v>
          </cell>
          <cell r="AC370">
            <v>11951</v>
          </cell>
          <cell r="AD370">
            <v>11951</v>
          </cell>
          <cell r="AE370">
            <v>11951</v>
          </cell>
          <cell r="AF370">
            <v>11951</v>
          </cell>
          <cell r="AG370">
            <v>11951</v>
          </cell>
          <cell r="AH370">
            <v>11951</v>
          </cell>
          <cell r="AI370">
            <v>11951</v>
          </cell>
          <cell r="AJ370">
            <v>11951</v>
          </cell>
          <cell r="AK370">
            <v>11951</v>
          </cell>
          <cell r="AL370">
            <v>11951</v>
          </cell>
          <cell r="AM370">
            <v>11951</v>
          </cell>
        </row>
        <row r="383">
          <cell r="S383">
            <v>51580</v>
          </cell>
          <cell r="T383">
            <v>48992</v>
          </cell>
        </row>
        <row r="388">
          <cell r="R388">
            <v>-85786</v>
          </cell>
          <cell r="S388">
            <v>-1423248</v>
          </cell>
          <cell r="T388">
            <v>1295802</v>
          </cell>
          <cell r="U388">
            <v>1295802</v>
          </cell>
          <cell r="V388">
            <v>1295802</v>
          </cell>
          <cell r="W388">
            <v>1295802</v>
          </cell>
          <cell r="X388">
            <v>1295802</v>
          </cell>
          <cell r="Y388">
            <v>1295802</v>
          </cell>
          <cell r="Z388">
            <v>1295802</v>
          </cell>
          <cell r="AA388">
            <v>1295802</v>
          </cell>
          <cell r="AB388">
            <v>1295802</v>
          </cell>
          <cell r="AC388">
            <v>1295802</v>
          </cell>
          <cell r="AD388">
            <v>1295802</v>
          </cell>
          <cell r="AE388">
            <v>1295802</v>
          </cell>
          <cell r="AF388">
            <v>1295802</v>
          </cell>
          <cell r="AG388">
            <v>1295802</v>
          </cell>
          <cell r="AH388">
            <v>1295802</v>
          </cell>
          <cell r="AI388">
            <v>1295802</v>
          </cell>
          <cell r="AJ388">
            <v>1295802</v>
          </cell>
          <cell r="AK388">
            <v>1295802</v>
          </cell>
          <cell r="AL388">
            <v>1295802</v>
          </cell>
          <cell r="AM388">
            <v>1295802</v>
          </cell>
        </row>
        <row r="389">
          <cell r="R389">
            <v>0</v>
          </cell>
        </row>
        <row r="393">
          <cell r="R393">
            <v>7704877</v>
          </cell>
          <cell r="S393">
            <v>7707763</v>
          </cell>
          <cell r="T393">
            <v>7318614</v>
          </cell>
          <cell r="U393">
            <v>7318614</v>
          </cell>
          <cell r="V393">
            <v>7725140.4132571928</v>
          </cell>
          <cell r="W393">
            <v>8180480.1862380747</v>
          </cell>
          <cell r="X393">
            <v>8692867.3131665494</v>
          </cell>
          <cell r="Y393">
            <v>9021617.3307304308</v>
          </cell>
          <cell r="Z393">
            <v>9541074.7183842734</v>
          </cell>
          <cell r="AA393">
            <v>9902450.1433246937</v>
          </cell>
          <cell r="AB393">
            <v>10281363.754095059</v>
          </cell>
          <cell r="AC393">
            <v>10678687.15413269</v>
          </cell>
          <cell r="AD393">
            <v>11095335.47398825</v>
          </cell>
          <cell r="AE393">
            <v>11707059.547150785</v>
          </cell>
          <cell r="AF393">
            <v>12165288.19465879</v>
          </cell>
          <cell r="AG393">
            <v>12645870.623936411</v>
          </cell>
          <cell r="AH393">
            <v>13149918.947566072</v>
          </cell>
          <cell r="AI393">
            <v>13678600.827994253</v>
          </cell>
          <cell r="AJ393">
            <v>14407932.254467053</v>
          </cell>
          <cell r="AK393">
            <v>14989620.458806939</v>
          </cell>
          <cell r="AL393">
            <v>15599806.976972694</v>
          </cell>
          <cell r="AM393">
            <v>16239910.863691704</v>
          </cell>
        </row>
        <row r="395">
          <cell r="S395">
            <v>-258635</v>
          </cell>
          <cell r="T395">
            <v>-200666</v>
          </cell>
          <cell r="U395">
            <v>346847.81450647395</v>
          </cell>
          <cell r="V395">
            <v>605057.0517870672</v>
          </cell>
          <cell r="W395">
            <v>712462.30485169939</v>
          </cell>
          <cell r="X395">
            <v>782947.60060524754</v>
          </cell>
          <cell r="Y395">
            <v>955352.37972601946</v>
          </cell>
          <cell r="Z395">
            <v>1036167.7783823255</v>
          </cell>
          <cell r="AA395">
            <v>1135469.4969807807</v>
          </cell>
          <cell r="AB395">
            <v>1255038.7365478626</v>
          </cell>
          <cell r="AC395">
            <v>1290127.4250933763</v>
          </cell>
          <cell r="AD395">
            <v>1323974.5059412916</v>
          </cell>
          <cell r="AE395">
            <v>1355079.7584128198</v>
          </cell>
          <cell r="AF395">
            <v>1385136.0772936118</v>
          </cell>
          <cell r="AG395">
            <v>1412580.7698644972</v>
          </cell>
          <cell r="AH395">
            <v>1436820.9452855124</v>
          </cell>
          <cell r="AI395">
            <v>1457180.0209610788</v>
          </cell>
          <cell r="AJ395">
            <v>1472886.9460716797</v>
          </cell>
          <cell r="AK395">
            <v>1483064.0418173834</v>
          </cell>
          <cell r="AL395">
            <v>1486713.275310749</v>
          </cell>
          <cell r="AM395">
            <v>1624323.8548796489</v>
          </cell>
        </row>
        <row r="396">
          <cell r="S396">
            <v>0</v>
          </cell>
          <cell r="T396">
            <v>-279864</v>
          </cell>
          <cell r="U396">
            <v>-480530</v>
          </cell>
          <cell r="V396">
            <v>-133682.18549352605</v>
          </cell>
          <cell r="W396">
            <v>471374.86629354116</v>
          </cell>
          <cell r="X396">
            <v>1183837.1711452405</v>
          </cell>
          <cell r="Y396">
            <v>1966784.7717504881</v>
          </cell>
          <cell r="Z396">
            <v>2922137.1514765075</v>
          </cell>
          <cell r="AA396">
            <v>3958304.9298588331</v>
          </cell>
          <cell r="AB396">
            <v>5093774.4268396143</v>
          </cell>
          <cell r="AC396">
            <v>6348813.1633874774</v>
          </cell>
          <cell r="AD396">
            <v>7638940.5884808535</v>
          </cell>
          <cell r="AE396">
            <v>8962915.0944221448</v>
          </cell>
          <cell r="AF396">
            <v>10317994.852834964</v>
          </cell>
          <cell r="AG396">
            <v>11703130.930128576</v>
          </cell>
          <cell r="AH396">
            <v>13115711.699993074</v>
          </cell>
          <cell r="AI396">
            <v>14552532.645278586</v>
          </cell>
          <cell r="AJ396">
            <v>16009712.666239664</v>
          </cell>
          <cell r="AK396">
            <v>17482599.612311345</v>
          </cell>
          <cell r="AL396">
            <v>18965663.654128727</v>
          </cell>
          <cell r="AM396">
            <v>20452376.929439474</v>
          </cell>
        </row>
        <row r="397">
          <cell r="R397">
            <v>7704877</v>
          </cell>
          <cell r="S397">
            <v>7449128</v>
          </cell>
          <cell r="T397">
            <v>6838084</v>
          </cell>
          <cell r="U397">
            <v>7184931.814506474</v>
          </cell>
          <cell r="V397">
            <v>8196515.279550734</v>
          </cell>
          <cell r="W397">
            <v>9364317.3573833145</v>
          </cell>
          <cell r="X397">
            <v>10659652.084917037</v>
          </cell>
          <cell r="Y397">
            <v>11943754.482206937</v>
          </cell>
          <cell r="Z397">
            <v>13499379.648243107</v>
          </cell>
          <cell r="AA397">
            <v>14996224.570164308</v>
          </cell>
          <cell r="AB397">
            <v>16630176.917482536</v>
          </cell>
          <cell r="AC397">
            <v>18317627.742613547</v>
          </cell>
          <cell r="AD397">
            <v>20058250.568410397</v>
          </cell>
          <cell r="AE397">
            <v>22025054.399985749</v>
          </cell>
          <cell r="AF397">
            <v>23868419.124787368</v>
          </cell>
          <cell r="AG397">
            <v>25761582.323929485</v>
          </cell>
          <cell r="AH397">
            <v>27702451.592844658</v>
          </cell>
          <cell r="AI397">
            <v>29688313.494233921</v>
          </cell>
          <cell r="AJ397">
            <v>31890531.866778396</v>
          </cell>
          <cell r="AK397">
            <v>33955284.11293567</v>
          </cell>
          <cell r="AL397">
            <v>36052183.906412169</v>
          </cell>
          <cell r="AM397">
            <v>38316611.648010828</v>
          </cell>
        </row>
        <row r="432">
          <cell r="S432">
            <v>1258105.269312127</v>
          </cell>
          <cell r="T432">
            <v>-2746324.5855119685</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150172.06</v>
          </cell>
          <cell r="V542">
            <v>158302.58826514386</v>
          </cell>
          <cell r="W542">
            <v>167409.38372476149</v>
          </cell>
          <cell r="X542">
            <v>177657.12626333095</v>
          </cell>
          <cell r="Y542">
            <v>184232.12661460857</v>
          </cell>
          <cell r="Z542">
            <v>191125.47436768541</v>
          </cell>
          <cell r="AA542">
            <v>198352.98286649381</v>
          </cell>
          <cell r="AB542">
            <v>205931.25508190109</v>
          </cell>
          <cell r="AC542">
            <v>213877.72308265374</v>
          </cell>
          <cell r="AD542">
            <v>222210.6894797649</v>
          </cell>
          <cell r="AE542">
            <v>230949.37094301562</v>
          </cell>
          <cell r="AF542">
            <v>240113.94389317572</v>
          </cell>
          <cell r="AG542">
            <v>249725.59247872813</v>
          </cell>
          <cell r="AH542">
            <v>259806.55895132132</v>
          </cell>
          <cell r="AI542">
            <v>270380.19655988499</v>
          </cell>
          <cell r="AJ542">
            <v>281471.02508934098</v>
          </cell>
          <cell r="AK542">
            <v>293104.7891761387</v>
          </cell>
          <cell r="AL542">
            <v>305308.51953945379</v>
          </cell>
          <cell r="AM542">
            <v>318110.59727383399</v>
          </cell>
        </row>
        <row r="573">
          <cell r="U573">
            <v>19040.2</v>
          </cell>
          <cell r="V573">
            <v>19040.2</v>
          </cell>
          <cell r="W573">
            <v>19040.2</v>
          </cell>
          <cell r="X573">
            <v>19040.2</v>
          </cell>
          <cell r="Y573">
            <v>19040.2</v>
          </cell>
          <cell r="Z573">
            <v>19040.2</v>
          </cell>
          <cell r="AA573">
            <v>19040.2</v>
          </cell>
          <cell r="AB573">
            <v>19040.2</v>
          </cell>
          <cell r="AC573">
            <v>19040.2</v>
          </cell>
          <cell r="AD573">
            <v>19040.199999999979</v>
          </cell>
          <cell r="AE573">
            <v>0</v>
          </cell>
          <cell r="AF573">
            <v>0</v>
          </cell>
          <cell r="AG573">
            <v>0</v>
          </cell>
          <cell r="AH573">
            <v>0</v>
          </cell>
          <cell r="AI573">
            <v>0</v>
          </cell>
          <cell r="AJ573">
            <v>0</v>
          </cell>
          <cell r="AK573">
            <v>0</v>
          </cell>
          <cell r="AL573">
            <v>0</v>
          </cell>
          <cell r="AM573">
            <v>0</v>
          </cell>
        </row>
        <row r="604">
          <cell r="U604">
            <v>34958</v>
          </cell>
          <cell r="V604">
            <v>34958</v>
          </cell>
          <cell r="W604">
            <v>34958</v>
          </cell>
          <cell r="X604">
            <v>34958</v>
          </cell>
          <cell r="Y604">
            <v>34958</v>
          </cell>
          <cell r="Z604">
            <v>34958</v>
          </cell>
          <cell r="AA604">
            <v>34958</v>
          </cell>
          <cell r="AB604">
            <v>34958</v>
          </cell>
          <cell r="AC604">
            <v>34958</v>
          </cell>
          <cell r="AD604">
            <v>34958</v>
          </cell>
          <cell r="AE604">
            <v>34958</v>
          </cell>
          <cell r="AF604">
            <v>34958</v>
          </cell>
          <cell r="AG604">
            <v>34958</v>
          </cell>
          <cell r="AH604">
            <v>34958</v>
          </cell>
          <cell r="AI604">
            <v>34958</v>
          </cell>
          <cell r="AJ604">
            <v>34958</v>
          </cell>
          <cell r="AK604">
            <v>34958</v>
          </cell>
          <cell r="AL604">
            <v>34958</v>
          </cell>
          <cell r="AM604">
            <v>34958</v>
          </cell>
        </row>
      </sheetData>
      <sheetData sheetId="35" refreshError="1">
        <row r="19">
          <cell r="Q19">
            <v>0.1</v>
          </cell>
          <cell r="R19">
            <v>4</v>
          </cell>
          <cell r="S19">
            <v>1602</v>
          </cell>
          <cell r="T19">
            <v>1750.4</v>
          </cell>
          <cell r="U19">
            <v>1936</v>
          </cell>
          <cell r="V19">
            <v>1936</v>
          </cell>
          <cell r="W19">
            <v>1936</v>
          </cell>
          <cell r="X19">
            <v>1936</v>
          </cell>
          <cell r="Y19">
            <v>1936</v>
          </cell>
          <cell r="Z19">
            <v>1936</v>
          </cell>
          <cell r="AA19">
            <v>1936</v>
          </cell>
          <cell r="AB19">
            <v>1936</v>
          </cell>
          <cell r="AC19">
            <v>1936</v>
          </cell>
          <cell r="AD19">
            <v>1936.0000000000005</v>
          </cell>
          <cell r="AE19">
            <v>1936</v>
          </cell>
          <cell r="AF19">
            <v>1936.0000000000005</v>
          </cell>
          <cell r="AG19">
            <v>1936</v>
          </cell>
          <cell r="AH19">
            <v>1936</v>
          </cell>
          <cell r="AI19">
            <v>1936</v>
          </cell>
          <cell r="AJ19">
            <v>1936.0000000000005</v>
          </cell>
          <cell r="AK19">
            <v>1935.9999999999998</v>
          </cell>
          <cell r="AL19">
            <v>1936</v>
          </cell>
          <cell r="AM19">
            <v>1936</v>
          </cell>
        </row>
        <row r="26">
          <cell r="Q26">
            <v>0.1</v>
          </cell>
          <cell r="R26">
            <v>1</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row>
        <row r="33">
          <cell r="Q33">
            <v>0.1</v>
          </cell>
          <cell r="R33">
            <v>1</v>
          </cell>
          <cell r="S33">
            <v>400.40000000000003</v>
          </cell>
          <cell r="T33">
            <v>437.6</v>
          </cell>
          <cell r="U33">
            <v>484</v>
          </cell>
          <cell r="V33">
            <v>484</v>
          </cell>
          <cell r="W33">
            <v>484</v>
          </cell>
          <cell r="X33">
            <v>484</v>
          </cell>
          <cell r="Y33">
            <v>484</v>
          </cell>
          <cell r="Z33">
            <v>484</v>
          </cell>
          <cell r="AA33">
            <v>484</v>
          </cell>
          <cell r="AB33">
            <v>484</v>
          </cell>
          <cell r="AC33">
            <v>484</v>
          </cell>
          <cell r="AD33">
            <v>484.00000000000011</v>
          </cell>
          <cell r="AE33">
            <v>484</v>
          </cell>
          <cell r="AF33">
            <v>484.00000000000011</v>
          </cell>
          <cell r="AG33">
            <v>484</v>
          </cell>
          <cell r="AH33">
            <v>484</v>
          </cell>
          <cell r="AI33">
            <v>484</v>
          </cell>
          <cell r="AJ33">
            <v>484.00000000000011</v>
          </cell>
          <cell r="AK33">
            <v>483.99999999999994</v>
          </cell>
          <cell r="AL33">
            <v>484</v>
          </cell>
          <cell r="AM33">
            <v>484</v>
          </cell>
        </row>
        <row r="47">
          <cell r="S47">
            <v>23554.059999999998</v>
          </cell>
          <cell r="T47">
            <v>22396.400000000001</v>
          </cell>
          <cell r="U47">
            <v>25426</v>
          </cell>
          <cell r="V47">
            <v>31726</v>
          </cell>
          <cell r="W47">
            <v>41176</v>
          </cell>
          <cell r="X47">
            <v>55351</v>
          </cell>
          <cell r="Y47">
            <v>76613.5</v>
          </cell>
          <cell r="Z47">
            <v>77889.25</v>
          </cell>
          <cell r="AA47">
            <v>79190.514999999999</v>
          </cell>
          <cell r="AB47">
            <v>80517.805300000007</v>
          </cell>
          <cell r="AC47">
            <v>81871.641405999995</v>
          </cell>
          <cell r="AD47">
            <v>83252.554234119991</v>
          </cell>
          <cell r="AE47">
            <v>84661.08531880239</v>
          </cell>
          <cell r="AF47">
            <v>86097.787025178448</v>
          </cell>
          <cell r="AG47">
            <v>87563.222765682018</v>
          </cell>
          <cell r="AH47">
            <v>89057.967220995648</v>
          </cell>
          <cell r="AI47">
            <v>90582.606565415568</v>
          </cell>
          <cell r="AJ47">
            <v>92137.738696723871</v>
          </cell>
          <cell r="AK47">
            <v>93723.973470658355</v>
          </cell>
          <cell r="AL47">
            <v>95341.932940071521</v>
          </cell>
          <cell r="AM47">
            <v>96992.251598872957</v>
          </cell>
        </row>
        <row r="49">
          <cell r="R49">
            <v>95293.488824101078</v>
          </cell>
          <cell r="S49">
            <v>98057</v>
          </cell>
          <cell r="T49">
            <v>100900.65299999999</v>
          </cell>
          <cell r="U49">
            <v>103826.77193699998</v>
          </cell>
          <cell r="V49">
            <v>106837.74832317297</v>
          </cell>
          <cell r="W49">
            <v>109936.04302454498</v>
          </cell>
          <cell r="X49">
            <v>113124.18827225678</v>
          </cell>
          <cell r="Y49">
            <v>116404.78973215222</v>
          </cell>
          <cell r="Z49">
            <v>119780.52863438462</v>
          </cell>
          <cell r="AA49">
            <v>123254.16396478176</v>
          </cell>
          <cell r="AB49">
            <v>126828.53471976043</v>
          </cell>
          <cell r="AC49">
            <v>130506.56222663347</v>
          </cell>
          <cell r="AD49">
            <v>134291.25253120583</v>
          </cell>
          <cell r="AE49">
            <v>138185.69885461079</v>
          </cell>
          <cell r="AF49">
            <v>142193.0841213945</v>
          </cell>
          <cell r="AG49">
            <v>146316.68356091491</v>
          </cell>
          <cell r="AH49">
            <v>150559.86738418145</v>
          </cell>
          <cell r="AI49">
            <v>154926.1035383227</v>
          </cell>
          <cell r="AJ49">
            <v>159418.96054093406</v>
          </cell>
          <cell r="AK49">
            <v>164042.11039662114</v>
          </cell>
          <cell r="AL49">
            <v>168799.33159812313</v>
          </cell>
          <cell r="AM49">
            <v>173694.51221446868</v>
          </cell>
        </row>
        <row r="51">
          <cell r="S51">
            <v>0.24020783829813269</v>
          </cell>
          <cell r="T51">
            <v>0.22196486676850349</v>
          </cell>
          <cell r="U51">
            <v>0.24488866913273574</v>
          </cell>
          <cell r="V51">
            <v>0.29695496674108274</v>
          </cell>
          <cell r="W51">
            <v>0.37454504334676481</v>
          </cell>
          <cell r="X51">
            <v>0.48929411866175215</v>
          </cell>
          <cell r="Y51">
            <v>0.65816449800981469</v>
          </cell>
          <cell r="Z51">
            <v>0.6502663737421579</v>
          </cell>
          <cell r="AA51">
            <v>0.6424976848865539</v>
          </cell>
          <cell r="AB51">
            <v>0.63485559837075833</v>
          </cell>
          <cell r="AC51">
            <v>0.62733735383991152</v>
          </cell>
          <cell r="AD51">
            <v>0.61994026166949512</v>
          </cell>
          <cell r="AE51">
            <v>0.61266170103374296</v>
          </cell>
          <cell r="AF51">
            <v>0.60549911802794987</v>
          </cell>
          <cell r="AG51">
            <v>0.5984500238431627</v>
          </cell>
          <cell r="AH51">
            <v>0.59151199299178259</v>
          </cell>
          <cell r="AI51">
            <v>0.58468266158264903</v>
          </cell>
          <cell r="AJ51">
            <v>0.57795972564421305</v>
          </cell>
          <cell r="AK51">
            <v>0.5713409394944533</v>
          </cell>
          <cell r="AL51">
            <v>0.56482411415621758</v>
          </cell>
          <cell r="AM51">
            <v>0.55840711581671687</v>
          </cell>
        </row>
        <row r="68">
          <cell r="S68">
            <v>313696.80680000002</v>
          </cell>
          <cell r="T68">
            <v>395925.86599999998</v>
          </cell>
          <cell r="U68">
            <v>438087.34450000006</v>
          </cell>
          <cell r="V68">
            <v>496184.33354500006</v>
          </cell>
          <cell r="W68">
            <v>583031.16748045001</v>
          </cell>
          <cell r="X68">
            <v>712999.78225525457</v>
          </cell>
          <cell r="Y68">
            <v>907648.05192780716</v>
          </cell>
          <cell r="Z68">
            <v>919923.50742208515</v>
          </cell>
          <cell r="AA68">
            <v>932438.12965880614</v>
          </cell>
          <cell r="AB68">
            <v>945196.63854914426</v>
          </cell>
          <cell r="AC68">
            <v>958203.84776826063</v>
          </cell>
          <cell r="AD68">
            <v>971464.66662424034</v>
          </cell>
          <cell r="AE68">
            <v>984984.10196434625</v>
          </cell>
          <cell r="AF68">
            <v>998767.2601193306</v>
          </cell>
          <cell r="AG68">
            <v>1012819.3488865716</v>
          </cell>
          <cell r="AH68">
            <v>1027145.6795528057</v>
          </cell>
          <cell r="AI68">
            <v>1041751.6689572497</v>
          </cell>
          <cell r="AJ68">
            <v>1056642.8415959161</v>
          </cell>
          <cell r="AK68">
            <v>1071824.8317679514</v>
          </cell>
          <cell r="AL68">
            <v>1087303.3857648284</v>
          </cell>
          <cell r="AM68">
            <v>1103084.3641032584</v>
          </cell>
        </row>
        <row r="70">
          <cell r="S70">
            <v>2149.2000000000003</v>
          </cell>
          <cell r="T70">
            <v>2323</v>
          </cell>
          <cell r="U70">
            <v>2561.9899999999998</v>
          </cell>
          <cell r="V70">
            <v>2583.9899</v>
          </cell>
          <cell r="W70">
            <v>2616.4997990000002</v>
          </cell>
          <cell r="X70">
            <v>2664.76979699</v>
          </cell>
          <cell r="Y70">
            <v>2736.6749949598998</v>
          </cell>
          <cell r="Z70">
            <v>2741.9679949094989</v>
          </cell>
          <cell r="AA70">
            <v>2747.3564498585938</v>
          </cell>
          <cell r="AB70">
            <v>2752.8421648571798</v>
          </cell>
          <cell r="AC70">
            <v>2758.4269800157517</v>
          </cell>
          <cell r="AD70">
            <v>2764.1127711961099</v>
          </cell>
          <cell r="AE70">
            <v>2769.9014507158745</v>
          </cell>
          <cell r="AF70">
            <v>2775.7949680669935</v>
          </cell>
          <cell r="AG70">
            <v>2781.795310648502</v>
          </cell>
          <cell r="AH70">
            <v>2787.9045045138432</v>
          </cell>
          <cell r="AI70">
            <v>2794.1246151330147</v>
          </cell>
          <cell r="AJ70">
            <v>2800.4577481698598</v>
          </cell>
          <cell r="AK70">
            <v>2806.9060502747816</v>
          </cell>
          <cell r="AL70">
            <v>2813.4717098932183</v>
          </cell>
          <cell r="AM70">
            <v>2820.1569580901528</v>
          </cell>
        </row>
        <row r="77">
          <cell r="S77">
            <v>434533</v>
          </cell>
          <cell r="T77">
            <v>383250</v>
          </cell>
          <cell r="U77">
            <v>383250</v>
          </cell>
          <cell r="V77">
            <v>643791.77494100877</v>
          </cell>
          <cell r="W77">
            <v>740820.85324876267</v>
          </cell>
          <cell r="X77">
            <v>847530</v>
          </cell>
          <cell r="Y77">
            <v>847530</v>
          </cell>
          <cell r="Z77">
            <v>847530</v>
          </cell>
          <cell r="AA77">
            <v>847530</v>
          </cell>
          <cell r="AB77">
            <v>847530</v>
          </cell>
          <cell r="AC77">
            <v>847530</v>
          </cell>
          <cell r="AD77">
            <v>847530</v>
          </cell>
          <cell r="AE77">
            <v>847530</v>
          </cell>
          <cell r="AF77">
            <v>847530</v>
          </cell>
          <cell r="AG77">
            <v>847530</v>
          </cell>
          <cell r="AH77">
            <v>847530</v>
          </cell>
          <cell r="AI77">
            <v>847530</v>
          </cell>
          <cell r="AJ77">
            <v>847530</v>
          </cell>
          <cell r="AK77">
            <v>847530</v>
          </cell>
          <cell r="AL77">
            <v>847530</v>
          </cell>
          <cell r="AM77">
            <v>847530</v>
          </cell>
        </row>
        <row r="78">
          <cell r="S78">
            <v>120836.19319999998</v>
          </cell>
          <cell r="T78">
            <v>129171.70779171333</v>
          </cell>
          <cell r="U78">
            <v>138082.22232068609</v>
          </cell>
          <cell r="V78">
            <v>147607.40139600873</v>
          </cell>
          <cell r="W78">
            <v>157789.64576831256</v>
          </cell>
          <cell r="X78">
            <v>168674.28107411141</v>
          </cell>
          <cell r="Y78">
            <v>180309.75960009341</v>
          </cell>
          <cell r="Z78">
            <v>192747.87596550456</v>
          </cell>
          <cell r="AA78">
            <v>206043.99768272045</v>
          </cell>
          <cell r="AB78">
            <v>220257.31162233293</v>
          </cell>
          <cell r="AC78">
            <v>235451.08747987548</v>
          </cell>
          <cell r="AD78">
            <v>251692.95941699372</v>
          </cell>
          <cell r="AE78">
            <v>269055.22713076894</v>
          </cell>
          <cell r="AF78">
            <v>287615.17769138684</v>
          </cell>
          <cell r="AG78">
            <v>307455.42958079162</v>
          </cell>
          <cell r="AH78">
            <v>328664.30046379281</v>
          </cell>
          <cell r="AI78">
            <v>351336.20032873494</v>
          </cell>
          <cell r="AJ78">
            <v>375572.05174777232</v>
          </cell>
          <cell r="AK78">
            <v>401479.73912751075</v>
          </cell>
          <cell r="AL78">
            <v>429174.58894982899</v>
          </cell>
          <cell r="AM78">
            <v>458779.88314064121</v>
          </cell>
        </row>
        <row r="79">
          <cell r="S79">
            <v>0.15403781107465278</v>
          </cell>
          <cell r="T79">
            <v>0.15234399046074493</v>
          </cell>
          <cell r="U79">
            <v>0.14766156714617881</v>
          </cell>
          <cell r="V79">
            <v>0.15650364556034829</v>
          </cell>
          <cell r="W79">
            <v>0.16522088002088162</v>
          </cell>
          <cell r="X79">
            <v>0.17341885161459533</v>
          </cell>
          <cell r="Y79">
            <v>0.18051078125093822</v>
          </cell>
          <cell r="Z79">
            <v>0.19259027584881105</v>
          </cell>
          <cell r="AA79">
            <v>0.20547173748400394</v>
          </cell>
          <cell r="AB79">
            <v>0.21920787798146862</v>
          </cell>
          <cell r="AC79">
            <v>0.23385483002487178</v>
          </cell>
          <cell r="AD79">
            <v>0.2494723656043106</v>
          </cell>
          <cell r="AE79">
            <v>0.26612412812987901</v>
          </cell>
          <cell r="AF79">
            <v>0.28387787904389716</v>
          </cell>
          <cell r="AG79">
            <v>0.30280575981369751</v>
          </cell>
          <cell r="AH79">
            <v>0.32298457023870969</v>
          </cell>
          <cell r="AI79">
            <v>0.34449606406036043</v>
          </cell>
          <cell r="AJ79">
            <v>0.36742726292114425</v>
          </cell>
          <cell r="AK79">
            <v>0.39187078978030793</v>
          </cell>
          <cell r="AL79">
            <v>0.4179252229580776</v>
          </cell>
          <cell r="AM79">
            <v>0.44569547204844179</v>
          </cell>
        </row>
        <row r="80">
          <cell r="S80">
            <v>1.4915939684813497</v>
          </cell>
          <cell r="T80">
            <v>1.5944870087197931</v>
          </cell>
          <cell r="U80">
            <v>1.6985392145797487</v>
          </cell>
          <cell r="V80">
            <v>1.778653323453036</v>
          </cell>
          <cell r="W80">
            <v>1.9013482738533947</v>
          </cell>
          <cell r="X80">
            <v>2.0325069595164083</v>
          </cell>
          <cell r="Y80">
            <v>2.1727132252895007</v>
          </cell>
          <cell r="Z80">
            <v>2.3225911907682177</v>
          </cell>
          <cell r="AA80">
            <v>2.4828080285263385</v>
          </cell>
          <cell r="AB80">
            <v>2.6540769339936809</v>
          </cell>
          <cell r="AC80">
            <v>2.8371603002018286</v>
          </cell>
          <cell r="AD80">
            <v>3.0328731115299683</v>
          </cell>
          <cell r="AE80">
            <v>3.2420865715578788</v>
          </cell>
          <cell r="AF80">
            <v>3.465731981175256</v>
          </cell>
          <cell r="AG80">
            <v>3.7048048842105197</v>
          </cell>
          <cell r="AH80">
            <v>3.9603694990331233</v>
          </cell>
          <cell r="AI80">
            <v>4.2335634558563759</v>
          </cell>
          <cell r="AJ80">
            <v>4.5256028608285881</v>
          </cell>
          <cell r="AK80">
            <v>4.8377877094550206</v>
          </cell>
          <cell r="AL80">
            <v>5.1715076734481746</v>
          </cell>
          <cell r="AM80">
            <v>5.5282482867662051</v>
          </cell>
        </row>
        <row r="83">
          <cell r="S83">
            <v>313696.80680000002</v>
          </cell>
          <cell r="T83">
            <v>254078.29220828667</v>
          </cell>
          <cell r="U83">
            <v>245167.77767931391</v>
          </cell>
          <cell r="V83">
            <v>496184.37354500004</v>
          </cell>
          <cell r="W83">
            <v>583031.20748045016</v>
          </cell>
          <cell r="X83">
            <v>678855.71892588865</v>
          </cell>
          <cell r="Y83">
            <v>667220.24039990664</v>
          </cell>
          <cell r="Z83">
            <v>654782.12403449544</v>
          </cell>
          <cell r="AA83">
            <v>641486.00231727958</v>
          </cell>
          <cell r="AB83">
            <v>627272.6883776671</v>
          </cell>
          <cell r="AC83">
            <v>612078.91252012458</v>
          </cell>
          <cell r="AD83">
            <v>595837.04058300634</v>
          </cell>
          <cell r="AE83">
            <v>578474.77286923106</v>
          </cell>
          <cell r="AF83">
            <v>559914.82230861322</v>
          </cell>
          <cell r="AG83">
            <v>540074.57041920838</v>
          </cell>
          <cell r="AH83">
            <v>518865.69953620719</v>
          </cell>
          <cell r="AI83">
            <v>496193.79967126506</v>
          </cell>
          <cell r="AJ83">
            <v>471957.94825222768</v>
          </cell>
          <cell r="AK83">
            <v>446050.26087248925</v>
          </cell>
          <cell r="AL83">
            <v>418355.41105017101</v>
          </cell>
          <cell r="AM83">
            <v>388750.11685935879</v>
          </cell>
        </row>
        <row r="86">
          <cell r="S86">
            <v>0</v>
          </cell>
          <cell r="T86">
            <v>0.35826801422393884</v>
          </cell>
          <cell r="U86">
            <v>0.44036781532885871</v>
          </cell>
          <cell r="V86">
            <v>-8.0615201403233527E-8</v>
          </cell>
          <cell r="W86">
            <v>-6.860696721844306E-8</v>
          </cell>
          <cell r="X86">
            <v>4.7887901482054462E-2</v>
          </cell>
          <cell r="Y86">
            <v>0.2648910125651035</v>
          </cell>
          <cell r="Z86">
            <v>0.28822111974353082</v>
          </cell>
          <cell r="AA86">
            <v>0.31203370828259736</v>
          </cell>
          <cell r="AB86">
            <v>0.33635747018682094</v>
          </cell>
          <cell r="AC86">
            <v>0.36122265220943417</v>
          </cell>
          <cell r="AD86">
            <v>0.38666113029772775</v>
          </cell>
          <cell r="AE86">
            <v>0.41270648763205087</v>
          </cell>
          <cell r="AF86">
            <v>0.43939409643672567</v>
          </cell>
          <cell r="AG86">
            <v>0.4667612037497787</v>
          </cell>
          <cell r="AH86">
            <v>0.49484702134744052</v>
          </cell>
          <cell r="AI86">
            <v>0.52369282002885154</v>
          </cell>
          <cell r="AJ86">
            <v>0.55334202847634018</v>
          </cell>
          <cell r="AK86">
            <v>0.58384033691705084</v>
          </cell>
          <cell r="AL86">
            <v>0.61523580582259252</v>
          </cell>
          <cell r="AM86">
            <v>0.64757897989480662</v>
          </cell>
        </row>
        <row r="131">
          <cell r="S131">
            <v>121649.31888544893</v>
          </cell>
          <cell r="T131">
            <v>86256.084657888976</v>
          </cell>
          <cell r="U131">
            <v>102984.34166198912</v>
          </cell>
          <cell r="V131">
            <v>203912.11250022994</v>
          </cell>
          <cell r="W131">
            <v>231775.69718997105</v>
          </cell>
          <cell r="X131">
            <v>270711.87237739674</v>
          </cell>
          <cell r="Y131">
            <v>266861.97042627685</v>
          </cell>
          <cell r="Z131">
            <v>300535.41445071413</v>
          </cell>
          <cell r="AA131">
            <v>306027.30626873532</v>
          </cell>
          <cell r="AB131">
            <v>311031.17364771618</v>
          </cell>
          <cell r="AC131">
            <v>309383.22808961465</v>
          </cell>
          <cell r="AD131">
            <v>307014.66900371556</v>
          </cell>
          <cell r="AE131">
            <v>303849.72053108888</v>
          </cell>
          <cell r="AF131">
            <v>299805.58408991329</v>
          </cell>
          <cell r="AG131">
            <v>294791.80302068638</v>
          </cell>
          <cell r="AH131">
            <v>288709.57002600661</v>
          </cell>
          <cell r="AI131">
            <v>281450.97225753567</v>
          </cell>
          <cell r="AJ131">
            <v>272898.16843945289</v>
          </cell>
          <cell r="AK131">
            <v>262922.4919126766</v>
          </cell>
          <cell r="AL131">
            <v>251383.47293362734</v>
          </cell>
          <cell r="AM131">
            <v>238127.77296121724</v>
          </cell>
        </row>
        <row r="135">
          <cell r="S135">
            <v>110644</v>
          </cell>
          <cell r="T135">
            <v>129750</v>
          </cell>
          <cell r="U135">
            <v>136424.33329746019</v>
          </cell>
          <cell r="V135">
            <v>143713.06328562208</v>
          </cell>
          <cell r="W135">
            <v>145235.37202868061</v>
          </cell>
          <cell r="X135">
            <v>147491.33234604017</v>
          </cell>
          <cell r="Y135">
            <v>150847.49499687896</v>
          </cell>
          <cell r="Z135">
            <v>153003.42831157008</v>
          </cell>
          <cell r="AA135">
            <v>153301.73196484291</v>
          </cell>
          <cell r="AB135">
            <v>153605.4176193224</v>
          </cell>
          <cell r="AC135">
            <v>153914.58707431404</v>
          </cell>
          <cell r="AD135">
            <v>154229.34410670234</v>
          </cell>
          <cell r="AE135">
            <v>154549.7945099182</v>
          </cell>
          <cell r="AF135">
            <v>154876.04613367995</v>
          </cell>
          <cell r="AG135">
            <v>155208.20892452338</v>
          </cell>
          <cell r="AH135">
            <v>155546.39496713612</v>
          </cell>
          <cell r="AI135">
            <v>155890.71852651311</v>
          </cell>
          <cell r="AJ135">
            <v>156241.29609094874</v>
          </cell>
          <cell r="AK135">
            <v>156598.24641588295</v>
          </cell>
          <cell r="AL135">
            <v>156961.69056861772</v>
          </cell>
          <cell r="AM135">
            <v>157331.75197392219</v>
          </cell>
        </row>
        <row r="139">
          <cell r="S139">
            <v>232293.31888544891</v>
          </cell>
          <cell r="T139">
            <v>216006.08465788898</v>
          </cell>
          <cell r="U139">
            <v>245459.18596573864</v>
          </cell>
          <cell r="V139">
            <v>354509.75715377653</v>
          </cell>
          <cell r="W139">
            <v>379643.88772617473</v>
          </cell>
          <cell r="X139">
            <v>418220.76863951952</v>
          </cell>
          <cell r="Y139">
            <v>417726.78931346379</v>
          </cell>
          <cell r="Z139">
            <v>453555.9523498381</v>
          </cell>
          <cell r="AA139">
            <v>459345.95449369092</v>
          </cell>
          <cell r="AB139">
            <v>464653.33161278238</v>
          </cell>
          <cell r="AC139">
            <v>463314.55550967244</v>
          </cell>
          <cell r="AD139">
            <v>461260.75345616165</v>
          </cell>
          <cell r="AE139">
            <v>458416.25538675085</v>
          </cell>
          <cell r="AF139">
            <v>454698.37056933698</v>
          </cell>
          <cell r="AG139">
            <v>450016.75229095353</v>
          </cell>
          <cell r="AH139">
            <v>444272.70533888653</v>
          </cell>
          <cell r="AI139">
            <v>437358.43112979253</v>
          </cell>
          <cell r="AJ139">
            <v>429156.20487614541</v>
          </cell>
          <cell r="AK139">
            <v>419537.47867430333</v>
          </cell>
          <cell r="AL139">
            <v>408361.90384798887</v>
          </cell>
          <cell r="AM139">
            <v>395476.26528088324</v>
          </cell>
        </row>
        <row r="140">
          <cell r="S140">
            <v>100333.78559256968</v>
          </cell>
          <cell r="T140">
            <v>143677.22741196351</v>
          </cell>
          <cell r="U140">
            <v>213077.37196176691</v>
          </cell>
          <cell r="V140">
            <v>315966.27597312123</v>
          </cell>
          <cell r="W140">
            <v>324245.45588485181</v>
          </cell>
          <cell r="X140">
            <v>345245.83399868634</v>
          </cell>
          <cell r="Y140">
            <v>332128.69263274403</v>
          </cell>
          <cell r="Z140">
            <v>352473.75636672915</v>
          </cell>
          <cell r="AA140">
            <v>353675.57398545655</v>
          </cell>
          <cell r="AB140">
            <v>354390.48474189505</v>
          </cell>
          <cell r="AC140">
            <v>352806.43207575619</v>
          </cell>
          <cell r="AD140">
            <v>350684.98809248215</v>
          </cell>
          <cell r="AE140">
            <v>347971.33096317563</v>
          </cell>
          <cell r="AF140">
            <v>344605.6487599088</v>
          </cell>
          <cell r="AG140">
            <v>340522.69436859107</v>
          </cell>
          <cell r="AH140">
            <v>335651.30080963374</v>
          </cell>
          <cell r="AI140">
            <v>329913.85344033979</v>
          </cell>
          <cell r="AJ140">
            <v>323225.71519831405</v>
          </cell>
          <cell r="AK140">
            <v>315494.60070240154</v>
          </cell>
          <cell r="AL140">
            <v>306619.89465425268</v>
          </cell>
          <cell r="AM140">
            <v>296491.90957678336</v>
          </cell>
        </row>
        <row r="159">
          <cell r="S159">
            <v>78992</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120</v>
          </cell>
          <cell r="L168">
            <v>120</v>
          </cell>
          <cell r="M168">
            <v>121.43742</v>
          </cell>
          <cell r="N168">
            <v>121.43742</v>
          </cell>
          <cell r="O168">
            <v>221.94918359632879</v>
          </cell>
          <cell r="P168">
            <v>221.94918359632879</v>
          </cell>
          <cell r="Q168">
            <v>221.94918359632879</v>
          </cell>
          <cell r="R168">
            <v>221.94918359632879</v>
          </cell>
          <cell r="S168">
            <v>221.94918359632879</v>
          </cell>
          <cell r="T168">
            <v>221.94918359632879</v>
          </cell>
          <cell r="U168">
            <v>222.72518359632878</v>
          </cell>
          <cell r="V168">
            <v>227.36518359632876</v>
          </cell>
          <cell r="W168">
            <v>227.36518359632876</v>
          </cell>
          <cell r="X168">
            <v>227.36518359632876</v>
          </cell>
          <cell r="Y168">
            <v>227.36518359632876</v>
          </cell>
          <cell r="Z168">
            <v>227.36518359632876</v>
          </cell>
          <cell r="AA168">
            <v>227.36518359632876</v>
          </cell>
          <cell r="AB168">
            <v>227.36518359632876</v>
          </cell>
          <cell r="AC168">
            <v>227.36518359632876</v>
          </cell>
          <cell r="AD168">
            <v>227.36518359632876</v>
          </cell>
          <cell r="AE168">
            <v>227.36518359632876</v>
          </cell>
          <cell r="AF168">
            <v>227.36518359632876</v>
          </cell>
          <cell r="AG168">
            <v>227.36518359632876</v>
          </cell>
          <cell r="AH168">
            <v>227.36518359632876</v>
          </cell>
          <cell r="AI168">
            <v>227.36518359632876</v>
          </cell>
          <cell r="AJ168">
            <v>227.36518359632876</v>
          </cell>
          <cell r="AK168">
            <v>227.36518359632876</v>
          </cell>
          <cell r="AL168">
            <v>227.36518359632876</v>
          </cell>
          <cell r="AM168">
            <v>227.36518359632876</v>
          </cell>
        </row>
        <row r="195">
          <cell r="S195">
            <v>0</v>
          </cell>
          <cell r="T195">
            <v>46215.944249652443</v>
          </cell>
          <cell r="U195">
            <v>0</v>
          </cell>
          <cell r="V195">
            <v>115046.760610161</v>
          </cell>
          <cell r="W195">
            <v>170835.75787382523</v>
          </cell>
          <cell r="X195">
            <v>254501.90993890876</v>
          </cell>
          <cell r="Y195">
            <v>379983.62076781428</v>
          </cell>
          <cell r="Z195">
            <v>26263.486129449015</v>
          </cell>
          <cell r="AA195">
            <v>26751.923077592852</v>
          </cell>
          <cell r="AB195">
            <v>27249.760436956025</v>
          </cell>
          <cell r="AC195">
            <v>27757.182532484549</v>
          </cell>
          <cell r="AD195">
            <v>28274.377338791852</v>
          </cell>
          <cell r="AE195">
            <v>28801.536552780526</v>
          </cell>
          <cell r="AF195">
            <v>29338.855667723717</v>
          </cell>
          <cell r="AG195">
            <v>29886.534048801357</v>
          </cell>
          <cell r="AH195">
            <v>30444.775010179739</v>
          </cell>
          <cell r="AI195">
            <v>31013.785893589793</v>
          </cell>
          <cell r="AJ195">
            <v>31593.778148499841</v>
          </cell>
          <cell r="AK195">
            <v>32184.967413877592</v>
          </cell>
          <cell r="AL195">
            <v>32787.573601588432</v>
          </cell>
          <cell r="AM195">
            <v>33401.820981446588</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2957</v>
          </cell>
          <cell r="T210">
            <v>46215.944249652443</v>
          </cell>
          <cell r="U210">
            <v>0</v>
          </cell>
          <cell r="V210">
            <v>115046.760610161</v>
          </cell>
          <cell r="W210">
            <v>170835.75787382523</v>
          </cell>
          <cell r="X210">
            <v>254501.90993890876</v>
          </cell>
          <cell r="Y210">
            <v>379983.62076781428</v>
          </cell>
          <cell r="Z210">
            <v>26263.486129449015</v>
          </cell>
          <cell r="AA210">
            <v>26751.923077592852</v>
          </cell>
          <cell r="AB210">
            <v>27249.760436956025</v>
          </cell>
          <cell r="AC210">
            <v>27757.182532484549</v>
          </cell>
          <cell r="AD210">
            <v>28274.377338791852</v>
          </cell>
          <cell r="AE210">
            <v>28801.536552780526</v>
          </cell>
          <cell r="AF210">
            <v>29338.855667723717</v>
          </cell>
          <cell r="AG210">
            <v>29886.534048801357</v>
          </cell>
          <cell r="AH210">
            <v>30444.775010179739</v>
          </cell>
          <cell r="AI210">
            <v>31013.785893589793</v>
          </cell>
          <cell r="AJ210">
            <v>31593.778148499841</v>
          </cell>
          <cell r="AK210">
            <v>32184.967413877592</v>
          </cell>
          <cell r="AL210">
            <v>32787.573601588432</v>
          </cell>
          <cell r="AM210">
            <v>33401.820981446588</v>
          </cell>
        </row>
        <row r="212">
          <cell r="S212">
            <v>64444</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11591</v>
          </cell>
          <cell r="T214">
            <v>0</v>
          </cell>
          <cell r="U214">
            <v>0</v>
          </cell>
          <cell r="V214">
            <v>0</v>
          </cell>
          <cell r="W214">
            <v>0</v>
          </cell>
          <cell r="X214">
            <v>0</v>
          </cell>
          <cell r="Y214">
            <v>0</v>
          </cell>
          <cell r="Z214">
            <v>82516</v>
          </cell>
          <cell r="AA214">
            <v>0</v>
          </cell>
          <cell r="AB214">
            <v>0</v>
          </cell>
          <cell r="AC214">
            <v>0</v>
          </cell>
          <cell r="AD214">
            <v>0</v>
          </cell>
          <cell r="AE214">
            <v>82516</v>
          </cell>
          <cell r="AF214">
            <v>0</v>
          </cell>
          <cell r="AG214">
            <v>0</v>
          </cell>
          <cell r="AH214">
            <v>0</v>
          </cell>
          <cell r="AI214">
            <v>0</v>
          </cell>
          <cell r="AJ214">
            <v>82516</v>
          </cell>
          <cell r="AK214">
            <v>0</v>
          </cell>
          <cell r="AL214">
            <v>0</v>
          </cell>
          <cell r="AM214">
            <v>0</v>
          </cell>
        </row>
        <row r="216">
          <cell r="S216">
            <v>78992</v>
          </cell>
          <cell r="T216">
            <v>46215.944249652443</v>
          </cell>
          <cell r="U216">
            <v>0</v>
          </cell>
          <cell r="V216">
            <v>115046.760610161</v>
          </cell>
          <cell r="W216">
            <v>170835.75787382523</v>
          </cell>
          <cell r="X216">
            <v>254501.90993890876</v>
          </cell>
          <cell r="Y216">
            <v>379983.62076781428</v>
          </cell>
          <cell r="Z216">
            <v>108779.48612944901</v>
          </cell>
          <cell r="AA216">
            <v>26751.923077592852</v>
          </cell>
          <cell r="AB216">
            <v>27249.760436956025</v>
          </cell>
          <cell r="AC216">
            <v>27757.182532484549</v>
          </cell>
          <cell r="AD216">
            <v>28274.377338791852</v>
          </cell>
          <cell r="AE216">
            <v>111317.53655278053</v>
          </cell>
          <cell r="AF216">
            <v>29338.855667723717</v>
          </cell>
          <cell r="AG216">
            <v>29886.534048801357</v>
          </cell>
          <cell r="AH216">
            <v>30444.775010179739</v>
          </cell>
          <cell r="AI216">
            <v>31013.785893589793</v>
          </cell>
          <cell r="AJ216">
            <v>114109.77814849984</v>
          </cell>
          <cell r="AK216">
            <v>32184.967413877592</v>
          </cell>
          <cell r="AL216">
            <v>32787.573601588432</v>
          </cell>
          <cell r="AM216">
            <v>33401.820981446588</v>
          </cell>
        </row>
        <row r="223">
          <cell r="R223">
            <v>29</v>
          </cell>
          <cell r="S223">
            <v>33</v>
          </cell>
          <cell r="T223">
            <v>33</v>
          </cell>
          <cell r="U223">
            <v>29.462885</v>
          </cell>
          <cell r="V223">
            <v>25.193901525000001</v>
          </cell>
          <cell r="W223">
            <v>20.931998392000001</v>
          </cell>
          <cell r="X223">
            <v>20.252250457123999</v>
          </cell>
          <cell r="Y223">
            <v>19.704059963711277</v>
          </cell>
          <cell r="Z223">
            <v>18.645382365384592</v>
          </cell>
          <cell r="AA223">
            <v>17.583081279095001</v>
          </cell>
          <cell r="AB223">
            <v>16.517052989143078</v>
          </cell>
          <cell r="AC223">
            <v>16.550561880094509</v>
          </cell>
          <cell r="AD223">
            <v>16.584676627176663</v>
          </cell>
          <cell r="AE223">
            <v>16.619408704295246</v>
          </cell>
          <cell r="AF223">
            <v>16.654769808401962</v>
          </cell>
          <cell r="AG223">
            <v>16.690771863891012</v>
          </cell>
          <cell r="AH223">
            <v>16.72742702708306</v>
          </cell>
          <cell r="AI223">
            <v>16.764747690798089</v>
          </cell>
          <cell r="AJ223">
            <v>16.80274648901916</v>
          </cell>
          <cell r="AK223">
            <v>16.841436301648688</v>
          </cell>
          <cell r="AL223">
            <v>16.88083025935931</v>
          </cell>
          <cell r="AM223">
            <v>16.920941748540919</v>
          </cell>
        </row>
        <row r="225">
          <cell r="S225">
            <v>100795</v>
          </cell>
          <cell r="T225">
            <v>134969</v>
          </cell>
          <cell r="U225">
            <v>128669.95319259987</v>
          </cell>
          <cell r="V225">
            <v>118489.18874124679</v>
          </cell>
          <cell r="W225">
            <v>105067.90261235034</v>
          </cell>
          <cell r="X225">
            <v>107905.28082584801</v>
          </cell>
          <cell r="Y225">
            <v>110778.5956018549</v>
          </cell>
          <cell r="Z225">
            <v>109916.59609277049</v>
          </cell>
          <cell r="AA225">
            <v>107973.0004382194</v>
          </cell>
          <cell r="AB225">
            <v>104933.96525532589</v>
          </cell>
          <cell r="AC225">
            <v>109925.77383819493</v>
          </cell>
          <cell r="AD225">
            <v>115158.7823414499</v>
          </cell>
          <cell r="AE225">
            <v>120644.87874108487</v>
          </cell>
          <cell r="AF225">
            <v>126396.5513369931</v>
          </cell>
          <cell r="AG225">
            <v>132426.91994221415</v>
          </cell>
          <cell r="AH225">
            <v>138749.76874447166</v>
          </cell>
          <cell r="AI225">
            <v>145379.58093266471</v>
          </cell>
          <cell r="AJ225">
            <v>152331.57518628536</v>
          </cell>
          <cell r="AK225">
            <v>159621.74413134487</v>
          </cell>
          <cell r="AL225">
            <v>167266.89487234544</v>
          </cell>
          <cell r="AM225">
            <v>175284.69171612817</v>
          </cell>
        </row>
        <row r="231">
          <cell r="S231">
            <v>3390.4959131515798</v>
          </cell>
          <cell r="T231">
            <v>1139.760837070254</v>
          </cell>
          <cell r="U231">
            <v>2741.7705000000001</v>
          </cell>
          <cell r="V231">
            <v>4720.8285168761759</v>
          </cell>
          <cell r="W231">
            <v>5584.4333831700551</v>
          </cell>
          <cell r="X231">
            <v>6557.4900319296812</v>
          </cell>
          <cell r="Y231">
            <v>6720.1157847215363</v>
          </cell>
          <cell r="Z231">
            <v>6876.0224709270769</v>
          </cell>
          <cell r="AA231">
            <v>7024.5445562991026</v>
          </cell>
          <cell r="AB231">
            <v>7165.0354474250853</v>
          </cell>
          <cell r="AC231">
            <v>7308.3361563735871</v>
          </cell>
          <cell r="AD231">
            <v>7454.5028795010594</v>
          </cell>
          <cell r="AE231">
            <v>7603.5929370910799</v>
          </cell>
          <cell r="AF231">
            <v>7755.6647958329022</v>
          </cell>
          <cell r="AG231">
            <v>7910.7780917495602</v>
          </cell>
          <cell r="AH231">
            <v>8068.9936535845518</v>
          </cell>
          <cell r="AI231">
            <v>8230.3735266562435</v>
          </cell>
          <cell r="AJ231">
            <v>8394.9809971893683</v>
          </cell>
          <cell r="AK231">
            <v>8562.8806171331562</v>
          </cell>
          <cell r="AL231">
            <v>8734.1382294758205</v>
          </cell>
          <cell r="AM231">
            <v>8908.820994065336</v>
          </cell>
        </row>
        <row r="237">
          <cell r="S237">
            <v>15358.307063325759</v>
          </cell>
          <cell r="T237">
            <v>25497.342814371259</v>
          </cell>
          <cell r="U237">
            <v>18633.660145307411</v>
          </cell>
          <cell r="V237">
            <v>32083.762732054445</v>
          </cell>
          <cell r="W237">
            <v>37953.006557660483</v>
          </cell>
          <cell r="X237">
            <v>44566.108163035053</v>
          </cell>
          <cell r="Y237">
            <v>45671.347645478323</v>
          </cell>
          <cell r="Z237">
            <v>46730.92291085342</v>
          </cell>
          <cell r="AA237">
            <v>47740.310845727858</v>
          </cell>
          <cell r="AB237">
            <v>48695.117062642414</v>
          </cell>
          <cell r="AC237">
            <v>49669.019403895261</v>
          </cell>
          <cell r="AD237">
            <v>50662.39979197317</v>
          </cell>
          <cell r="AE237">
            <v>51675.647787812639</v>
          </cell>
          <cell r="AF237">
            <v>52709.160743568893</v>
          </cell>
          <cell r="AG237">
            <v>53763.343958440266</v>
          </cell>
          <cell r="AH237">
            <v>54838.610837609078</v>
          </cell>
          <cell r="AI237">
            <v>55935.383054361264</v>
          </cell>
          <cell r="AJ237">
            <v>57054.090715448488</v>
          </cell>
          <cell r="AK237">
            <v>58195.172529757459</v>
          </cell>
          <cell r="AL237">
            <v>59359.075980352602</v>
          </cell>
          <cell r="AM237">
            <v>60546.257499959647</v>
          </cell>
        </row>
        <row r="250">
          <cell r="S250">
            <v>7084.0366659304291</v>
          </cell>
          <cell r="T250">
            <v>18663.360778443115</v>
          </cell>
          <cell r="U250">
            <v>18472.807584860602</v>
          </cell>
          <cell r="V250">
            <v>11743.126051480584</v>
          </cell>
          <cell r="W250">
            <v>4816.2277563491498</v>
          </cell>
          <cell r="X250">
            <v>5030.021508795603</v>
          </cell>
          <cell r="Y250">
            <v>5487.8800851131564</v>
          </cell>
          <cell r="Z250">
            <v>5485.8245225294868</v>
          </cell>
          <cell r="AA250">
            <v>5270.79632851524</v>
          </cell>
          <cell r="AB250">
            <v>5079.1651955717207</v>
          </cell>
          <cell r="AC250">
            <v>4907.6533150166815</v>
          </cell>
          <cell r="AD250">
            <v>4753.4608016571874</v>
          </cell>
          <cell r="AE250">
            <v>4706.7831353747961</v>
          </cell>
          <cell r="AF250">
            <v>4566.798932262167</v>
          </cell>
          <cell r="AG250">
            <v>4439.9490220802627</v>
          </cell>
          <cell r="AH250">
            <v>4324.4460464496333</v>
          </cell>
          <cell r="AI250">
            <v>4218.7620217282192</v>
          </cell>
          <cell r="AJ250">
            <v>4121.5903109473393</v>
          </cell>
          <cell r="AK250">
            <v>4031.81318059874</v>
          </cell>
          <cell r="AL250">
            <v>3948.474121843406</v>
          </cell>
          <cell r="AM250">
            <v>13173.495542447688</v>
          </cell>
        </row>
        <row r="255">
          <cell r="S255">
            <v>205688.16479373016</v>
          </cell>
          <cell r="T255">
            <v>88392.54</v>
          </cell>
          <cell r="U255">
            <v>101530.08940423795</v>
          </cell>
          <cell r="V255">
            <v>107561.96527228884</v>
          </cell>
          <cell r="W255">
            <v>113379.319637209</v>
          </cell>
          <cell r="X255">
            <v>119550.67432531442</v>
          </cell>
          <cell r="Y255">
            <v>126361.69243311114</v>
          </cell>
          <cell r="Z255">
            <v>129483.84454083753</v>
          </cell>
          <cell r="AA255">
            <v>131815.22526122152</v>
          </cell>
          <cell r="AB255">
            <v>133279.81044150286</v>
          </cell>
          <cell r="AC255">
            <v>136181.14017279178</v>
          </cell>
          <cell r="AD255">
            <v>139150.14103864314</v>
          </cell>
          <cell r="AE255">
            <v>142188.55161163671</v>
          </cell>
          <cell r="AF255">
            <v>145298.16048801382</v>
          </cell>
          <cell r="AG255">
            <v>148480.80789115539</v>
          </cell>
          <cell r="AH255">
            <v>151738.38733099675</v>
          </cell>
          <cell r="AI255">
            <v>155072.84732144265</v>
          </cell>
          <cell r="AJ255">
            <v>158486.19315792865</v>
          </cell>
          <cell r="AK255">
            <v>161980.48875735293</v>
          </cell>
          <cell r="AL255">
            <v>165557.85856269195</v>
          </cell>
          <cell r="AM255">
            <v>169220.48951469813</v>
          </cell>
        </row>
        <row r="258">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U260">
            <v>2059.6868332397826</v>
          </cell>
          <cell r="V260">
            <v>4078.2422500045986</v>
          </cell>
          <cell r="W260">
            <v>4635.5139437994212</v>
          </cell>
          <cell r="X260">
            <v>5414.2374475479346</v>
          </cell>
          <cell r="Y260">
            <v>5337.2394085255373</v>
          </cell>
          <cell r="Z260">
            <v>6010.7082890142829</v>
          </cell>
          <cell r="AA260">
            <v>6120.5461253747062</v>
          </cell>
          <cell r="AB260">
            <v>6220.6234729543239</v>
          </cell>
          <cell r="AC260">
            <v>6187.6645617922932</v>
          </cell>
          <cell r="AD260">
            <v>6140.2933800743112</v>
          </cell>
          <cell r="AE260">
            <v>6076.9944106217781</v>
          </cell>
          <cell r="AF260">
            <v>5996.1116817982656</v>
          </cell>
          <cell r="AG260">
            <v>5895.8360604137279</v>
          </cell>
          <cell r="AH260">
            <v>5774.1914005201324</v>
          </cell>
          <cell r="AI260">
            <v>5629.0194451507132</v>
          </cell>
          <cell r="AJ260">
            <v>5457.9633687890582</v>
          </cell>
          <cell r="AK260">
            <v>5258.4498382535321</v>
          </cell>
          <cell r="AL260">
            <v>5027.6694586725471</v>
          </cell>
          <cell r="AM260">
            <v>4762.5554592243452</v>
          </cell>
        </row>
        <row r="263">
          <cell r="S263">
            <v>332316.00443613791</v>
          </cell>
          <cell r="T263">
            <v>268662.0044298846</v>
          </cell>
          <cell r="U263">
            <v>272107.96766024566</v>
          </cell>
          <cell r="V263">
            <v>278677.11356395145</v>
          </cell>
          <cell r="W263">
            <v>271436.40389053844</v>
          </cell>
          <cell r="X263">
            <v>289023.81230247073</v>
          </cell>
          <cell r="Y263">
            <v>300356.87095880462</v>
          </cell>
          <cell r="Z263">
            <v>304503.91882693226</v>
          </cell>
          <cell r="AA263">
            <v>305944.42355535785</v>
          </cell>
          <cell r="AB263">
            <v>305373.71687542234</v>
          </cell>
          <cell r="AC263">
            <v>314179.58744806447</v>
          </cell>
          <cell r="AD263">
            <v>323319.58023329877</v>
          </cell>
          <cell r="AE263">
            <v>332896.44862362189</v>
          </cell>
          <cell r="AF263">
            <v>342722.44797846914</v>
          </cell>
          <cell r="AG263">
            <v>352917.63496605336</v>
          </cell>
          <cell r="AH263">
            <v>363494.39801363181</v>
          </cell>
          <cell r="AI263">
            <v>374465.96630200383</v>
          </cell>
          <cell r="AJ263">
            <v>385846.39373658824</v>
          </cell>
          <cell r="AK263">
            <v>397650.54905444069</v>
          </cell>
          <cell r="AL263">
            <v>409894.11122538173</v>
          </cell>
          <cell r="AM263">
            <v>431896.31072652334</v>
          </cell>
        </row>
        <row r="271">
          <cell r="R271">
            <v>1210360</v>
          </cell>
          <cell r="S271">
            <v>1076735.72400122</v>
          </cell>
          <cell r="T271">
            <v>1792223.4795874518</v>
          </cell>
          <cell r="U271">
            <v>1792223.4795874518</v>
          </cell>
          <cell r="V271">
            <v>1907270.2401976127</v>
          </cell>
          <cell r="W271">
            <v>2078105.9980714379</v>
          </cell>
          <cell r="X271">
            <v>2332607.9080103468</v>
          </cell>
          <cell r="Y271">
            <v>2712591.5287781609</v>
          </cell>
          <cell r="Z271">
            <v>2821371.0149076097</v>
          </cell>
          <cell r="AA271">
            <v>2848122.9379852023</v>
          </cell>
          <cell r="AB271">
            <v>2875372.6984221581</v>
          </cell>
          <cell r="AC271">
            <v>2903129.8809546428</v>
          </cell>
          <cell r="AD271">
            <v>2931404.258293435</v>
          </cell>
          <cell r="AE271">
            <v>3042721.7948462153</v>
          </cell>
          <cell r="AF271">
            <v>3072060.6505139386</v>
          </cell>
          <cell r="AG271">
            <v>3101947.1845627399</v>
          </cell>
          <cell r="AH271">
            <v>3132391.9595729196</v>
          </cell>
          <cell r="AI271">
            <v>3163405.7454665098</v>
          </cell>
          <cell r="AJ271">
            <v>3277515.5236150092</v>
          </cell>
          <cell r="AK271">
            <v>3309700.4910288872</v>
          </cell>
          <cell r="AL271">
            <v>3342488.0646304758</v>
          </cell>
          <cell r="AM271">
            <v>3375889.8856119225</v>
          </cell>
        </row>
        <row r="274">
          <cell r="S274">
            <v>32468.575851393191</v>
          </cell>
          <cell r="T274">
            <v>39672.717065868266</v>
          </cell>
          <cell r="U274">
            <v>16659.760000000002</v>
          </cell>
          <cell r="V274">
            <v>18960.695212203223</v>
          </cell>
          <cell r="W274">
            <v>22377.410369679728</v>
          </cell>
          <cell r="X274">
            <v>27467.448568457905</v>
          </cell>
          <cell r="Y274">
            <v>35067.120983814188</v>
          </cell>
          <cell r="Z274">
            <v>35592.390706403166</v>
          </cell>
          <cell r="AA274">
            <v>36127.429167955022</v>
          </cell>
          <cell r="AB274">
            <v>36672.424376694144</v>
          </cell>
          <cell r="AC274">
            <v>37227.568027343834</v>
          </cell>
          <cell r="AD274">
            <v>37793.055574119673</v>
          </cell>
          <cell r="AE274">
            <v>38369.086305175282</v>
          </cell>
          <cell r="AF274">
            <v>38955.863418529756</v>
          </cell>
          <cell r="AG274">
            <v>39553.594099505783</v>
          </cell>
          <cell r="AH274">
            <v>40162.489599709377</v>
          </cell>
          <cell r="AI274">
            <v>40782.765317581172</v>
          </cell>
          <cell r="AJ274">
            <v>41414.640880551167</v>
          </cell>
          <cell r="AK274">
            <v>42058.340228828718</v>
          </cell>
          <cell r="AL274">
            <v>42714.091700860488</v>
          </cell>
          <cell r="AM274">
            <v>43382.128120489419</v>
          </cell>
        </row>
        <row r="275">
          <cell r="S275">
            <v>18755.26315789474</v>
          </cell>
          <cell r="T275">
            <v>11803.742514970061</v>
          </cell>
          <cell r="U275">
            <v>16932.900000000001</v>
          </cell>
          <cell r="V275">
            <v>16932.900000000001</v>
          </cell>
          <cell r="W275">
            <v>16932.900000000001</v>
          </cell>
          <cell r="X275">
            <v>16932.900000000001</v>
          </cell>
          <cell r="Y275">
            <v>16932.900000000001</v>
          </cell>
          <cell r="Z275">
            <v>16932.900000000001</v>
          </cell>
          <cell r="AA275">
            <v>16932.900000000001</v>
          </cell>
          <cell r="AB275">
            <v>16932.900000000001</v>
          </cell>
          <cell r="AC275">
            <v>16932.900000000001</v>
          </cell>
          <cell r="AD275">
            <v>16932.900000000001</v>
          </cell>
          <cell r="AE275">
            <v>2.9103830456733704E-11</v>
          </cell>
          <cell r="AF275">
            <v>0</v>
          </cell>
          <cell r="AG275">
            <v>0</v>
          </cell>
          <cell r="AH275">
            <v>0</v>
          </cell>
          <cell r="AI275">
            <v>0</v>
          </cell>
          <cell r="AJ275">
            <v>0</v>
          </cell>
          <cell r="AK275">
            <v>0</v>
          </cell>
          <cell r="AL275">
            <v>0</v>
          </cell>
          <cell r="AM275">
            <v>0</v>
          </cell>
        </row>
        <row r="276">
          <cell r="S276">
            <v>1734.6439628482974</v>
          </cell>
          <cell r="T276">
            <v>22862.836826347306</v>
          </cell>
          <cell r="U276">
            <v>16503.2</v>
          </cell>
          <cell r="V276">
            <v>16503.2</v>
          </cell>
          <cell r="W276">
            <v>16503.2</v>
          </cell>
          <cell r="X276">
            <v>16503.2</v>
          </cell>
          <cell r="Y276">
            <v>16503.2</v>
          </cell>
          <cell r="Z276">
            <v>16503.200000000008</v>
          </cell>
          <cell r="AA276">
            <v>16503.2</v>
          </cell>
          <cell r="AB276">
            <v>16503.2</v>
          </cell>
          <cell r="AC276">
            <v>16503.2</v>
          </cell>
          <cell r="AD276">
            <v>16503.2</v>
          </cell>
          <cell r="AE276">
            <v>16503.200000000008</v>
          </cell>
          <cell r="AF276">
            <v>16503.2</v>
          </cell>
          <cell r="AG276">
            <v>16503.2</v>
          </cell>
          <cell r="AH276">
            <v>16503.2</v>
          </cell>
          <cell r="AI276">
            <v>16503.2</v>
          </cell>
          <cell r="AJ276">
            <v>16503.200000000008</v>
          </cell>
          <cell r="AK276">
            <v>16503.2</v>
          </cell>
          <cell r="AL276">
            <v>16503.2</v>
          </cell>
          <cell r="AM276">
            <v>16503.2</v>
          </cell>
        </row>
        <row r="277">
          <cell r="S277">
            <v>52958.482972136226</v>
          </cell>
          <cell r="T277">
            <v>74339.29640718564</v>
          </cell>
          <cell r="U277">
            <v>50095.86</v>
          </cell>
          <cell r="V277">
            <v>52396.795212203229</v>
          </cell>
          <cell r="W277">
            <v>55813.510369679731</v>
          </cell>
          <cell r="X277">
            <v>60903.548568457903</v>
          </cell>
          <cell r="Y277">
            <v>68503.220983814186</v>
          </cell>
          <cell r="Z277">
            <v>69028.490706403172</v>
          </cell>
          <cell r="AA277">
            <v>69563.529167955028</v>
          </cell>
          <cell r="AB277">
            <v>70108.524376694142</v>
          </cell>
          <cell r="AC277">
            <v>70663.66802734384</v>
          </cell>
          <cell r="AD277">
            <v>71229.155574119679</v>
          </cell>
          <cell r="AE277">
            <v>54872.286305175323</v>
          </cell>
          <cell r="AF277">
            <v>55459.063418529753</v>
          </cell>
          <cell r="AG277">
            <v>56056.794099505787</v>
          </cell>
          <cell r="AH277">
            <v>56665.689599709382</v>
          </cell>
          <cell r="AI277">
            <v>57285.965317581169</v>
          </cell>
          <cell r="AJ277">
            <v>57917.840880551172</v>
          </cell>
          <cell r="AK277">
            <v>58561.540228828715</v>
          </cell>
          <cell r="AL277">
            <v>59217.291700860485</v>
          </cell>
          <cell r="AM277">
            <v>59885.328120489416</v>
          </cell>
        </row>
        <row r="283">
          <cell r="R283">
            <v>468187</v>
          </cell>
          <cell r="S283">
            <v>439604.60506251908</v>
          </cell>
          <cell r="T283">
            <v>700792.47958745167</v>
          </cell>
          <cell r="U283">
            <v>750888.33958745177</v>
          </cell>
          <cell r="V283">
            <v>803285.13479965483</v>
          </cell>
          <cell r="W283">
            <v>859098.6451693346</v>
          </cell>
          <cell r="X283">
            <v>920002.19373779243</v>
          </cell>
          <cell r="Y283">
            <v>988505.41472160676</v>
          </cell>
          <cell r="Z283">
            <v>1057533.90542801</v>
          </cell>
          <cell r="AA283">
            <v>1127097.4345959648</v>
          </cell>
          <cell r="AB283">
            <v>1197205.958972659</v>
          </cell>
          <cell r="AC283">
            <v>1267869.6270000029</v>
          </cell>
          <cell r="AD283">
            <v>1339098.7825741228</v>
          </cell>
          <cell r="AE283">
            <v>1393971.0688792979</v>
          </cell>
          <cell r="AF283">
            <v>1449430.1322978276</v>
          </cell>
          <cell r="AG283">
            <v>1505486.9263973334</v>
          </cell>
          <cell r="AH283">
            <v>1562152.615997043</v>
          </cell>
          <cell r="AI283">
            <v>1619438.5813146241</v>
          </cell>
          <cell r="AJ283">
            <v>1677356.4221951752</v>
          </cell>
          <cell r="AK283">
            <v>1735917.962424004</v>
          </cell>
          <cell r="AL283">
            <v>1795135.2541248645</v>
          </cell>
          <cell r="AM283">
            <v>1855020.5822453541</v>
          </cell>
        </row>
        <row r="294">
          <cell r="R294">
            <v>37679</v>
          </cell>
          <cell r="S294">
            <v>125898</v>
          </cell>
          <cell r="T294">
            <v>131920</v>
          </cell>
          <cell r="U294">
            <v>136486.8140039717</v>
          </cell>
          <cell r="V294">
            <v>142648.4811806553</v>
          </cell>
          <cell r="W294">
            <v>159503.43184132292</v>
          </cell>
          <cell r="X294">
            <v>177079.93464083318</v>
          </cell>
          <cell r="Y294">
            <v>189703.09668071975</v>
          </cell>
          <cell r="Z294">
            <v>205187.19598310889</v>
          </cell>
          <cell r="AA294">
            <v>209775.38050823432</v>
          </cell>
          <cell r="AB294">
            <v>214367.84687088727</v>
          </cell>
          <cell r="AC294">
            <v>214613.12343391619</v>
          </cell>
          <cell r="AD294">
            <v>214680.76536367944</v>
          </cell>
          <cell r="AE294">
            <v>214549.92442357517</v>
          </cell>
          <cell r="AF294">
            <v>214197.72180942816</v>
          </cell>
          <cell r="AG294">
            <v>213599.05792236238</v>
          </cell>
          <cell r="AH294">
            <v>212726.4045292527</v>
          </cell>
          <cell r="AI294">
            <v>211549.57768945268</v>
          </cell>
          <cell r="AJ294">
            <v>210035.4896778313</v>
          </cell>
          <cell r="AK294">
            <v>208147.8779719017</v>
          </cell>
          <cell r="AL294">
            <v>205847.0091937361</v>
          </cell>
          <cell r="AM294">
            <v>203089.35570409975</v>
          </cell>
        </row>
        <row r="295">
          <cell r="S295">
            <v>3777</v>
          </cell>
          <cell r="T295">
            <v>9442</v>
          </cell>
          <cell r="U295">
            <v>33107.5</v>
          </cell>
          <cell r="V295">
            <v>56773</v>
          </cell>
          <cell r="W295">
            <v>80438.5</v>
          </cell>
          <cell r="X295">
            <v>104104</v>
          </cell>
          <cell r="Y295">
            <v>104104</v>
          </cell>
          <cell r="Z295">
            <v>104104</v>
          </cell>
          <cell r="AA295">
            <v>104104</v>
          </cell>
          <cell r="AB295">
            <v>104104</v>
          </cell>
          <cell r="AC295">
            <v>104104</v>
          </cell>
          <cell r="AD295">
            <v>104104</v>
          </cell>
          <cell r="AE295">
            <v>104104</v>
          </cell>
          <cell r="AF295">
            <v>104104</v>
          </cell>
          <cell r="AG295">
            <v>104104</v>
          </cell>
          <cell r="AH295">
            <v>104104</v>
          </cell>
          <cell r="AI295">
            <v>104104</v>
          </cell>
          <cell r="AJ295">
            <v>104104</v>
          </cell>
          <cell r="AK295">
            <v>104104</v>
          </cell>
          <cell r="AL295">
            <v>104104</v>
          </cell>
          <cell r="AM295">
            <v>104104</v>
          </cell>
        </row>
        <row r="296">
          <cell r="S296">
            <v>6231</v>
          </cell>
          <cell r="T296">
            <v>1954</v>
          </cell>
          <cell r="U296">
            <v>23665.5</v>
          </cell>
          <cell r="V296">
            <v>23665.5</v>
          </cell>
          <cell r="W296">
            <v>23665.5</v>
          </cell>
          <cell r="X296">
            <v>23665.5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R298">
            <v>28212</v>
          </cell>
          <cell r="S298">
            <v>80561</v>
          </cell>
          <cell r="T298">
            <v>17171</v>
          </cell>
          <cell r="U298">
            <v>3678.6769303777705</v>
          </cell>
          <cell r="V298">
            <v>2741.4079288797143</v>
          </cell>
          <cell r="W298">
            <v>1749.1385615220308</v>
          </cell>
          <cell r="X298">
            <v>1911.3881163967703</v>
          </cell>
          <cell r="Y298">
            <v>2013.1131968841407</v>
          </cell>
          <cell r="Z298">
            <v>2038.1044730171341</v>
          </cell>
          <cell r="AA298">
            <v>2026.846434149104</v>
          </cell>
          <cell r="AB298">
            <v>2018.5537092133757</v>
          </cell>
          <cell r="AC298">
            <v>2014.0324243072637</v>
          </cell>
          <cell r="AD298">
            <v>2012.8316076438484</v>
          </cell>
          <cell r="AE298">
            <v>2029.7873824297878</v>
          </cell>
          <cell r="AF298">
            <v>2031.8976726832948</v>
          </cell>
          <cell r="AG298">
            <v>2036.6694526311283</v>
          </cell>
          <cell r="AH298">
            <v>2043.8189584937945</v>
          </cell>
          <cell r="AI298">
            <v>2053.1052644060692</v>
          </cell>
          <cell r="AJ298">
            <v>2064.3240352478165</v>
          </cell>
          <cell r="AK298">
            <v>2077.3021976129021</v>
          </cell>
          <cell r="AL298">
            <v>2091.8933940527263</v>
          </cell>
          <cell r="AM298">
            <v>3268.8691970852497</v>
          </cell>
        </row>
        <row r="299">
          <cell r="R299">
            <v>43490</v>
          </cell>
          <cell r="S299">
            <v>76342</v>
          </cell>
          <cell r="T299">
            <v>75127</v>
          </cell>
          <cell r="U299">
            <v>76291.039908270832</v>
          </cell>
          <cell r="V299">
            <v>76503.983573932346</v>
          </cell>
          <cell r="W299">
            <v>76743.915350338822</v>
          </cell>
          <cell r="X299">
            <v>76784.014851027227</v>
          </cell>
          <cell r="Y299">
            <v>76822.457595571061</v>
          </cell>
          <cell r="Z299">
            <v>76859.079479635402</v>
          </cell>
          <cell r="AA299">
            <v>76893.721069228108</v>
          </cell>
          <cell r="AB299">
            <v>76929.055490612664</v>
          </cell>
          <cell r="AC299">
            <v>76965.09660042492</v>
          </cell>
          <cell r="AD299">
            <v>77001.858532433413</v>
          </cell>
          <cell r="AE299">
            <v>77039.355703082081</v>
          </cell>
          <cell r="AF299">
            <v>77077.602817143721</v>
          </cell>
          <cell r="AG299">
            <v>77116.6148734866</v>
          </cell>
          <cell r="AH299">
            <v>77156.407170956329</v>
          </cell>
          <cell r="AI299">
            <v>77196.995314375454</v>
          </cell>
          <cell r="AJ299">
            <v>77238.395220662976</v>
          </cell>
          <cell r="AK299">
            <v>77280.623125076236</v>
          </cell>
          <cell r="AL299">
            <v>77323.695587577749</v>
          </cell>
          <cell r="AM299">
            <v>75127</v>
          </cell>
        </row>
        <row r="300">
          <cell r="Q300">
            <v>0</v>
          </cell>
          <cell r="R300">
            <v>37679</v>
          </cell>
          <cell r="S300">
            <v>122121</v>
          </cell>
          <cell r="T300">
            <v>122478</v>
          </cell>
          <cell r="U300">
            <v>103379.3140039717</v>
          </cell>
          <cell r="V300">
            <v>85875.481180655304</v>
          </cell>
          <cell r="W300">
            <v>79064.931841322919</v>
          </cell>
          <cell r="X300">
            <v>72975.934640833177</v>
          </cell>
          <cell r="Y300">
            <v>85599.096680719755</v>
          </cell>
          <cell r="Z300">
            <v>101083.19598310889</v>
          </cell>
          <cell r="AA300">
            <v>105671.38050823432</v>
          </cell>
          <cell r="AB300">
            <v>110263.84687088727</v>
          </cell>
          <cell r="AC300">
            <v>110509.12343391619</v>
          </cell>
          <cell r="AD300">
            <v>110576.76536367944</v>
          </cell>
          <cell r="AE300">
            <v>110445.92442357517</v>
          </cell>
          <cell r="AF300">
            <v>110093.72180942816</v>
          </cell>
          <cell r="AG300">
            <v>109495.05792236238</v>
          </cell>
          <cell r="AH300">
            <v>108622.4045292527</v>
          </cell>
          <cell r="AI300">
            <v>107445.57768945268</v>
          </cell>
          <cell r="AJ300">
            <v>105931.4896778313</v>
          </cell>
          <cell r="AK300">
            <v>104043.8779719017</v>
          </cell>
          <cell r="AL300">
            <v>101743.0091937361</v>
          </cell>
          <cell r="AM300">
            <v>98985.355704099755</v>
          </cell>
        </row>
        <row r="332">
          <cell r="S332">
            <v>299</v>
          </cell>
        </row>
        <row r="338">
          <cell r="S338">
            <v>160989</v>
          </cell>
        </row>
        <row r="346">
          <cell r="S346">
            <v>54436.314449311001</v>
          </cell>
          <cell r="T346">
            <v>47581.080228004372</v>
          </cell>
          <cell r="U346">
            <v>-56364.792700796359</v>
          </cell>
          <cell r="V346">
            <v>45282.56222190056</v>
          </cell>
          <cell r="W346">
            <v>81909.165328113188</v>
          </cell>
          <cell r="X346">
            <v>105513.89242096618</v>
          </cell>
          <cell r="Y346">
            <v>117352.59446435119</v>
          </cell>
          <cell r="Z346">
            <v>149034.92393535195</v>
          </cell>
          <cell r="AA346">
            <v>153384.61467822036</v>
          </cell>
          <cell r="AB346">
            <v>159262.87439161626</v>
          </cell>
          <cell r="AC346">
            <v>149118.2277158642</v>
          </cell>
          <cell r="AD346">
            <v>137924.43287711911</v>
          </cell>
          <cell r="AE346">
            <v>125503.06641738518</v>
          </cell>
          <cell r="AF346">
            <v>111959.18224512407</v>
          </cell>
          <cell r="AG346">
            <v>97082.376979156397</v>
          </cell>
          <cell r="AH346">
            <v>80761.566979510942</v>
          </cell>
          <cell r="AI346">
            <v>62875.724482044927</v>
          </cell>
          <cell r="AJ346">
            <v>43293.070793813386</v>
          </cell>
          <cell r="AK346">
            <v>21870.189274118864</v>
          </cell>
          <cell r="AL346">
            <v>-1548.9477231366327</v>
          </cell>
          <cell r="AM346">
            <v>-36436.785791383882</v>
          </cell>
        </row>
        <row r="349">
          <cell r="S349">
            <v>52958.482972136226</v>
          </cell>
          <cell r="T349">
            <v>74339.29640718564</v>
          </cell>
          <cell r="U349">
            <v>50095.86</v>
          </cell>
          <cell r="V349">
            <v>52396.795212203229</v>
          </cell>
          <cell r="W349">
            <v>55813.510369679731</v>
          </cell>
          <cell r="X349">
            <v>60903.548568457903</v>
          </cell>
          <cell r="Y349">
            <v>68503.220983814186</v>
          </cell>
          <cell r="Z349">
            <v>69028.490706403172</v>
          </cell>
          <cell r="AA349">
            <v>69563.529167955028</v>
          </cell>
          <cell r="AB349">
            <v>70108.524376694142</v>
          </cell>
          <cell r="AC349">
            <v>70663.66802734384</v>
          </cell>
          <cell r="AD349">
            <v>71229.155574119679</v>
          </cell>
          <cell r="AE349">
            <v>54872.286305175323</v>
          </cell>
          <cell r="AF349">
            <v>55459.063418529753</v>
          </cell>
          <cell r="AG349">
            <v>56056.794099505787</v>
          </cell>
          <cell r="AH349">
            <v>56665.689599709382</v>
          </cell>
          <cell r="AI349">
            <v>57285.965317581169</v>
          </cell>
          <cell r="AJ349">
            <v>57917.840880551172</v>
          </cell>
          <cell r="AK349">
            <v>58561.540228828715</v>
          </cell>
          <cell r="AL349">
            <v>59217.291700860485</v>
          </cell>
          <cell r="AM349">
            <v>59885.328120489416</v>
          </cell>
        </row>
        <row r="357">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S359">
            <v>1477.8314771747755</v>
          </cell>
          <cell r="T359">
            <v>-26758.216179181269</v>
          </cell>
          <cell r="U359">
            <v>-106460.65270079636</v>
          </cell>
          <cell r="V359">
            <v>-7114.2329903026694</v>
          </cell>
          <cell r="W359">
            <v>26095.654958433457</v>
          </cell>
          <cell r="X359">
            <v>44610.343852508275</v>
          </cell>
          <cell r="Y359">
            <v>48849.373480537004</v>
          </cell>
          <cell r="Z359">
            <v>80006.433228948779</v>
          </cell>
          <cell r="AA359">
            <v>83821.08551026533</v>
          </cell>
          <cell r="AB359">
            <v>89154.350014922122</v>
          </cell>
          <cell r="AC359">
            <v>78454.559688520356</v>
          </cell>
          <cell r="AD359">
            <v>66695.277302999428</v>
          </cell>
          <cell r="AE359">
            <v>70630.780112209861</v>
          </cell>
          <cell r="AF359">
            <v>56500.11882659432</v>
          </cell>
          <cell r="AG359">
            <v>41025.58287965061</v>
          </cell>
          <cell r="AH359">
            <v>24095.877379801561</v>
          </cell>
          <cell r="AI359">
            <v>5589.7591644637578</v>
          </cell>
          <cell r="AJ359">
            <v>-14624.770086737786</v>
          </cell>
          <cell r="AK359">
            <v>-36691.350954709851</v>
          </cell>
          <cell r="AL359">
            <v>-60766.239423997118</v>
          </cell>
          <cell r="AM359">
            <v>-96322.113911873297</v>
          </cell>
        </row>
        <row r="366">
          <cell r="R366">
            <v>1120</v>
          </cell>
          <cell r="S366">
            <v>-7559</v>
          </cell>
          <cell r="T366">
            <v>4269</v>
          </cell>
          <cell r="U366">
            <v>-80879.469682661118</v>
          </cell>
          <cell r="V366">
            <v>-19243.287304603786</v>
          </cell>
          <cell r="W366">
            <v>68244.226219077595</v>
          </cell>
          <cell r="X366">
            <v>179969.26589471987</v>
          </cell>
          <cell r="Y366">
            <v>284761.98065512796</v>
          </cell>
          <cell r="Z366">
            <v>418301.17468015931</v>
          </cell>
          <cell r="AA366">
            <v>567051.70520479348</v>
          </cell>
          <cell r="AB366">
            <v>721678.48608743655</v>
          </cell>
          <cell r="AC366">
            <v>870510.87484555342</v>
          </cell>
          <cell r="AD366">
            <v>1008329.7030442375</v>
          </cell>
          <cell r="AE366">
            <v>1133943.0690058642</v>
          </cell>
          <cell r="AF366">
            <v>1246218.317041327</v>
          </cell>
          <cell r="AG366">
            <v>1343865.1176311541</v>
          </cell>
          <cell r="AH366">
            <v>1425466.6952121677</v>
          </cell>
          <cell r="AI366">
            <v>1489487.944696506</v>
          </cell>
          <cell r="AJ366">
            <v>1534264.922366495</v>
          </cell>
          <cell r="AK366">
            <v>1557993.4736044954</v>
          </cell>
          <cell r="AL366">
            <v>1558716.9133934625</v>
          </cell>
          <cell r="AM366">
            <v>1528411.4524823253</v>
          </cell>
        </row>
        <row r="370">
          <cell r="S370">
            <v>430</v>
          </cell>
          <cell r="T370">
            <v>165</v>
          </cell>
          <cell r="U370">
            <v>165</v>
          </cell>
          <cell r="V370">
            <v>165</v>
          </cell>
          <cell r="W370">
            <v>165</v>
          </cell>
          <cell r="X370">
            <v>165</v>
          </cell>
          <cell r="Y370">
            <v>165</v>
          </cell>
          <cell r="Z370">
            <v>165</v>
          </cell>
          <cell r="AA370">
            <v>165</v>
          </cell>
          <cell r="AB370">
            <v>165</v>
          </cell>
          <cell r="AC370">
            <v>165</v>
          </cell>
          <cell r="AD370">
            <v>165</v>
          </cell>
          <cell r="AE370">
            <v>165</v>
          </cell>
          <cell r="AF370">
            <v>165</v>
          </cell>
          <cell r="AG370">
            <v>165</v>
          </cell>
          <cell r="AH370">
            <v>165</v>
          </cell>
          <cell r="AI370">
            <v>165</v>
          </cell>
          <cell r="AJ370">
            <v>165</v>
          </cell>
          <cell r="AK370">
            <v>165</v>
          </cell>
          <cell r="AL370">
            <v>165</v>
          </cell>
          <cell r="AM370">
            <v>165</v>
          </cell>
        </row>
        <row r="383">
          <cell r="S383">
            <v>89764</v>
          </cell>
          <cell r="T383">
            <v>33226</v>
          </cell>
        </row>
        <row r="388">
          <cell r="R388">
            <v>491</v>
          </cell>
          <cell r="S388">
            <v>-148598</v>
          </cell>
          <cell r="T388">
            <v>220674</v>
          </cell>
          <cell r="U388">
            <v>220674</v>
          </cell>
          <cell r="V388">
            <v>220674</v>
          </cell>
          <cell r="W388">
            <v>220674</v>
          </cell>
          <cell r="X388">
            <v>220674</v>
          </cell>
          <cell r="Y388">
            <v>220674</v>
          </cell>
          <cell r="Z388">
            <v>220674</v>
          </cell>
          <cell r="AA388">
            <v>220674</v>
          </cell>
          <cell r="AB388">
            <v>220674</v>
          </cell>
          <cell r="AC388">
            <v>220674</v>
          </cell>
          <cell r="AD388">
            <v>220674</v>
          </cell>
          <cell r="AE388">
            <v>220674</v>
          </cell>
          <cell r="AF388">
            <v>220674</v>
          </cell>
          <cell r="AG388">
            <v>220674</v>
          </cell>
          <cell r="AH388">
            <v>220674</v>
          </cell>
          <cell r="AI388">
            <v>220674</v>
          </cell>
          <cell r="AJ388">
            <v>220674</v>
          </cell>
          <cell r="AK388">
            <v>220674</v>
          </cell>
          <cell r="AL388">
            <v>220674</v>
          </cell>
          <cell r="AM388">
            <v>220674</v>
          </cell>
        </row>
        <row r="389">
          <cell r="R389">
            <v>-1</v>
          </cell>
        </row>
        <row r="393">
          <cell r="R393">
            <v>795760</v>
          </cell>
          <cell r="S393">
            <v>805595</v>
          </cell>
          <cell r="T393">
            <v>1020827</v>
          </cell>
          <cell r="U393">
            <v>1020827</v>
          </cell>
          <cell r="V393">
            <v>1135873.7606101609</v>
          </cell>
          <cell r="W393">
            <v>1306709.5184839861</v>
          </cell>
          <cell r="X393">
            <v>1561211.4284228948</v>
          </cell>
          <cell r="Y393">
            <v>1941195.0491907091</v>
          </cell>
          <cell r="Z393">
            <v>2049974.5353201581</v>
          </cell>
          <cell r="AA393">
            <v>2076726.458397751</v>
          </cell>
          <cell r="AB393">
            <v>2103976.218834707</v>
          </cell>
          <cell r="AC393">
            <v>2131733.4013671917</v>
          </cell>
          <cell r="AD393">
            <v>2160007.7787059834</v>
          </cell>
          <cell r="AE393">
            <v>2271325.3152587637</v>
          </cell>
          <cell r="AF393">
            <v>2300664.1709264875</v>
          </cell>
          <cell r="AG393">
            <v>2330550.7049752888</v>
          </cell>
          <cell r="AH393">
            <v>2360995.4799854686</v>
          </cell>
          <cell r="AI393">
            <v>2392009.2658790583</v>
          </cell>
          <cell r="AJ393">
            <v>2506119.0440275581</v>
          </cell>
          <cell r="AK393">
            <v>2538304.0114414357</v>
          </cell>
          <cell r="AL393">
            <v>2571091.5850430243</v>
          </cell>
          <cell r="AM393">
            <v>2604493.4060244709</v>
          </cell>
        </row>
        <row r="395">
          <cell r="S395">
            <v>1143</v>
          </cell>
          <cell r="T395">
            <v>-856</v>
          </cell>
          <cell r="U395">
            <v>-106460.65270079636</v>
          </cell>
          <cell r="V395">
            <v>-7114.2329903026694</v>
          </cell>
          <cell r="W395">
            <v>26095.654958433457</v>
          </cell>
          <cell r="X395">
            <v>44610.343852508275</v>
          </cell>
          <cell r="Y395">
            <v>48849.373480537004</v>
          </cell>
          <cell r="Z395">
            <v>80006.433228948779</v>
          </cell>
          <cell r="AA395">
            <v>83821.08551026533</v>
          </cell>
          <cell r="AB395">
            <v>89154.350014922122</v>
          </cell>
          <cell r="AC395">
            <v>78454.559688520356</v>
          </cell>
          <cell r="AD395">
            <v>66695.277302999428</v>
          </cell>
          <cell r="AE395">
            <v>70630.780112209861</v>
          </cell>
          <cell r="AF395">
            <v>56500.11882659432</v>
          </cell>
          <cell r="AG395">
            <v>41025.58287965061</v>
          </cell>
          <cell r="AH395">
            <v>24095.877379801561</v>
          </cell>
          <cell r="AI395">
            <v>5589.7591644637578</v>
          </cell>
          <cell r="AJ395">
            <v>-14624.770086737786</v>
          </cell>
          <cell r="AK395">
            <v>-36691.350954709851</v>
          </cell>
          <cell r="AL395">
            <v>-60766.239423997118</v>
          </cell>
          <cell r="AM395">
            <v>-96322.113911873297</v>
          </cell>
        </row>
        <row r="396">
          <cell r="S396">
            <v>0</v>
          </cell>
          <cell r="T396">
            <v>2427</v>
          </cell>
          <cell r="U396">
            <v>1571</v>
          </cell>
          <cell r="V396">
            <v>-104889.65270079636</v>
          </cell>
          <cell r="W396">
            <v>-112003.88569109903</v>
          </cell>
          <cell r="X396">
            <v>-85908.230732665572</v>
          </cell>
          <cell r="Y396">
            <v>-41297.886880157297</v>
          </cell>
          <cell r="Z396">
            <v>7551.4866003797069</v>
          </cell>
          <cell r="AA396">
            <v>87557.919829328486</v>
          </cell>
          <cell r="AB396">
            <v>171379.0053395938</v>
          </cell>
          <cell r="AC396">
            <v>260533.35535451592</v>
          </cell>
          <cell r="AD396">
            <v>338987.91504303628</v>
          </cell>
          <cell r="AE396">
            <v>405683.19234603574</v>
          </cell>
          <cell r="AF396">
            <v>476313.97245824558</v>
          </cell>
          <cell r="AG396">
            <v>532814.0912848399</v>
          </cell>
          <cell r="AH396">
            <v>573839.67416449054</v>
          </cell>
          <cell r="AI396">
            <v>597935.55154429213</v>
          </cell>
          <cell r="AJ396">
            <v>603525.31070875586</v>
          </cell>
          <cell r="AK396">
            <v>588900.54062201804</v>
          </cell>
          <cell r="AL396">
            <v>552209.18966730824</v>
          </cell>
          <cell r="AM396">
            <v>491442.95024331112</v>
          </cell>
        </row>
        <row r="397">
          <cell r="R397">
            <v>795760</v>
          </cell>
          <cell r="S397">
            <v>806738</v>
          </cell>
          <cell r="T397">
            <v>1022398</v>
          </cell>
          <cell r="U397">
            <v>915937.34729920363</v>
          </cell>
          <cell r="V397">
            <v>1023869.8749190619</v>
          </cell>
          <cell r="W397">
            <v>1220801.2877513205</v>
          </cell>
          <cell r="X397">
            <v>1519913.5415427375</v>
          </cell>
          <cell r="Y397">
            <v>1948746.5357910888</v>
          </cell>
          <cell r="Z397">
            <v>2137532.4551494867</v>
          </cell>
          <cell r="AA397">
            <v>2248105.4637373448</v>
          </cell>
          <cell r="AB397">
            <v>2364509.5741892229</v>
          </cell>
          <cell r="AC397">
            <v>2470721.3164102277</v>
          </cell>
          <cell r="AD397">
            <v>2565690.9710520194</v>
          </cell>
          <cell r="AE397">
            <v>2747639.287717009</v>
          </cell>
          <cell r="AF397">
            <v>2833478.2622113274</v>
          </cell>
          <cell r="AG397">
            <v>2904390.3791397791</v>
          </cell>
          <cell r="AH397">
            <v>2958931.0315297609</v>
          </cell>
          <cell r="AI397">
            <v>2995534.5765878139</v>
          </cell>
          <cell r="AJ397">
            <v>3095019.5846495759</v>
          </cell>
          <cell r="AK397">
            <v>3090513.2011087434</v>
          </cell>
          <cell r="AL397">
            <v>3062534.5352863353</v>
          </cell>
          <cell r="AM397">
            <v>2999614.2423559087</v>
          </cell>
        </row>
        <row r="432">
          <cell r="S432">
            <v>202212.685550689</v>
          </cell>
          <cell r="T432">
            <v>-298048.08022800437</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16659.760000000002</v>
          </cell>
          <cell r="V542">
            <v>18960.695212203223</v>
          </cell>
          <cell r="W542">
            <v>22377.410369679728</v>
          </cell>
          <cell r="X542">
            <v>27467.448568457905</v>
          </cell>
          <cell r="Y542">
            <v>35067.120983814188</v>
          </cell>
          <cell r="Z542">
            <v>35592.390706403166</v>
          </cell>
          <cell r="AA542">
            <v>36127.429167955022</v>
          </cell>
          <cell r="AB542">
            <v>36672.424376694144</v>
          </cell>
          <cell r="AC542">
            <v>37227.568027343834</v>
          </cell>
          <cell r="AD542">
            <v>37793.055574119673</v>
          </cell>
          <cell r="AE542">
            <v>38369.086305175282</v>
          </cell>
          <cell r="AF542">
            <v>38955.863418529756</v>
          </cell>
          <cell r="AG542">
            <v>39553.594099505783</v>
          </cell>
          <cell r="AH542">
            <v>40162.489599709377</v>
          </cell>
          <cell r="AI542">
            <v>40782.765317581172</v>
          </cell>
          <cell r="AJ542">
            <v>41414.640880551167</v>
          </cell>
          <cell r="AK542">
            <v>42058.340228828718</v>
          </cell>
          <cell r="AL542">
            <v>42714.091700860488</v>
          </cell>
          <cell r="AM542">
            <v>43382.128120489419</v>
          </cell>
        </row>
        <row r="573">
          <cell r="U573">
            <v>16932.900000000001</v>
          </cell>
          <cell r="V573">
            <v>16932.900000000001</v>
          </cell>
          <cell r="W573">
            <v>16932.900000000001</v>
          </cell>
          <cell r="X573">
            <v>16932.900000000001</v>
          </cell>
          <cell r="Y573">
            <v>16932.900000000001</v>
          </cell>
          <cell r="Z573">
            <v>16932.900000000001</v>
          </cell>
          <cell r="AA573">
            <v>16932.900000000001</v>
          </cell>
          <cell r="AB573">
            <v>16932.900000000001</v>
          </cell>
          <cell r="AC573">
            <v>16932.900000000001</v>
          </cell>
          <cell r="AD573">
            <v>16932.900000000001</v>
          </cell>
          <cell r="AE573">
            <v>2.9103830456733704E-11</v>
          </cell>
          <cell r="AF573">
            <v>0</v>
          </cell>
          <cell r="AG573">
            <v>0</v>
          </cell>
          <cell r="AH573">
            <v>0</v>
          </cell>
          <cell r="AI573">
            <v>0</v>
          </cell>
          <cell r="AJ573">
            <v>0</v>
          </cell>
          <cell r="AK573">
            <v>0</v>
          </cell>
          <cell r="AL573">
            <v>0</v>
          </cell>
          <cell r="AM573">
            <v>0</v>
          </cell>
        </row>
        <row r="604">
          <cell r="U604">
            <v>16503.2</v>
          </cell>
          <cell r="V604">
            <v>16503.2</v>
          </cell>
          <cell r="W604">
            <v>16503.2</v>
          </cell>
          <cell r="X604">
            <v>16503.2</v>
          </cell>
          <cell r="Y604">
            <v>16503.2</v>
          </cell>
          <cell r="Z604">
            <v>16503.200000000008</v>
          </cell>
          <cell r="AA604">
            <v>16503.2</v>
          </cell>
          <cell r="AB604">
            <v>16503.2</v>
          </cell>
          <cell r="AC604">
            <v>16503.2</v>
          </cell>
          <cell r="AD604">
            <v>16503.2</v>
          </cell>
          <cell r="AE604">
            <v>16503.200000000008</v>
          </cell>
          <cell r="AF604">
            <v>16503.2</v>
          </cell>
          <cell r="AG604">
            <v>16503.2</v>
          </cell>
          <cell r="AH604">
            <v>16503.2</v>
          </cell>
          <cell r="AI604">
            <v>16503.2</v>
          </cell>
          <cell r="AJ604">
            <v>16503.200000000008</v>
          </cell>
          <cell r="AK604">
            <v>16503.2</v>
          </cell>
          <cell r="AL604">
            <v>16503.2</v>
          </cell>
          <cell r="AM604">
            <v>16503.2</v>
          </cell>
        </row>
      </sheetData>
      <sheetData sheetId="36" refreshError="1">
        <row r="19">
          <cell r="Q19">
            <v>0.1</v>
          </cell>
          <cell r="R19">
            <v>4</v>
          </cell>
          <cell r="S19">
            <v>2097.6</v>
          </cell>
          <cell r="T19">
            <v>3049.6000000000004</v>
          </cell>
          <cell r="U19">
            <v>3526.4</v>
          </cell>
          <cell r="V19">
            <v>3526.4</v>
          </cell>
          <cell r="W19">
            <v>3526.4</v>
          </cell>
          <cell r="X19">
            <v>3526.4</v>
          </cell>
          <cell r="Y19">
            <v>3526.4</v>
          </cell>
          <cell r="Z19">
            <v>3526.4</v>
          </cell>
          <cell r="AA19">
            <v>3526.4</v>
          </cell>
          <cell r="AB19">
            <v>3526.4</v>
          </cell>
          <cell r="AC19">
            <v>3526.4</v>
          </cell>
          <cell r="AD19">
            <v>3526.4</v>
          </cell>
          <cell r="AE19">
            <v>3526.4</v>
          </cell>
          <cell r="AF19">
            <v>3526.4</v>
          </cell>
          <cell r="AG19">
            <v>3526.4</v>
          </cell>
          <cell r="AH19">
            <v>3526.4</v>
          </cell>
          <cell r="AI19">
            <v>3526.4</v>
          </cell>
          <cell r="AJ19">
            <v>3526.3999999999996</v>
          </cell>
          <cell r="AK19">
            <v>3526.4</v>
          </cell>
          <cell r="AL19">
            <v>3526.4</v>
          </cell>
          <cell r="AM19">
            <v>3526.4</v>
          </cell>
        </row>
        <row r="33">
          <cell r="Q33">
            <v>0.1</v>
          </cell>
          <cell r="R33">
            <v>1</v>
          </cell>
          <cell r="S33">
            <v>524.4</v>
          </cell>
          <cell r="T33">
            <v>762.40000000000009</v>
          </cell>
          <cell r="U33">
            <v>881.6</v>
          </cell>
          <cell r="V33">
            <v>881.6</v>
          </cell>
          <cell r="W33">
            <v>881.6</v>
          </cell>
          <cell r="X33">
            <v>881.6</v>
          </cell>
          <cell r="Y33">
            <v>881.6</v>
          </cell>
          <cell r="Z33">
            <v>881.6</v>
          </cell>
          <cell r="AA33">
            <v>881.6</v>
          </cell>
          <cell r="AB33">
            <v>881.6</v>
          </cell>
          <cell r="AC33">
            <v>881.6</v>
          </cell>
          <cell r="AD33">
            <v>881.6</v>
          </cell>
          <cell r="AE33">
            <v>881.6</v>
          </cell>
          <cell r="AF33">
            <v>881.6</v>
          </cell>
          <cell r="AG33">
            <v>881.6</v>
          </cell>
          <cell r="AH33">
            <v>881.6</v>
          </cell>
          <cell r="AI33">
            <v>881.6</v>
          </cell>
          <cell r="AJ33">
            <v>881.59999999999991</v>
          </cell>
          <cell r="AK33">
            <v>881.6</v>
          </cell>
          <cell r="AL33">
            <v>881.6</v>
          </cell>
          <cell r="AM33">
            <v>881.6</v>
          </cell>
        </row>
        <row r="47">
          <cell r="S47">
            <v>25640.059999999998</v>
          </cell>
          <cell r="T47">
            <v>33103.599999999999</v>
          </cell>
          <cell r="U47">
            <v>36562.399999999994</v>
          </cell>
          <cell r="V47">
            <v>43162.399999999994</v>
          </cell>
          <cell r="W47">
            <v>53062.399999999994</v>
          </cell>
          <cell r="X47">
            <v>67912.399999999994</v>
          </cell>
          <cell r="Y47">
            <v>90187.4</v>
          </cell>
          <cell r="Z47">
            <v>96869.9</v>
          </cell>
          <cell r="AA47">
            <v>104220.65000000001</v>
          </cell>
          <cell r="AB47">
            <v>112306.47500000002</v>
          </cell>
          <cell r="AC47">
            <v>121200.88250000002</v>
          </cell>
          <cell r="AD47">
            <v>130984.73075000003</v>
          </cell>
          <cell r="AE47">
            <v>141746.96382500007</v>
          </cell>
          <cell r="AF47">
            <v>153585.42020750008</v>
          </cell>
          <cell r="AG47">
            <v>166607.72222825009</v>
          </cell>
          <cell r="AH47">
            <v>180932.25445107513</v>
          </cell>
          <cell r="AI47">
            <v>196689.23989618264</v>
          </cell>
          <cell r="AJ47">
            <v>214021.92388580096</v>
          </cell>
          <cell r="AK47">
            <v>233087.87627438104</v>
          </cell>
          <cell r="AL47">
            <v>254060.42390181919</v>
          </cell>
          <cell r="AM47">
            <v>277130.22629200103</v>
          </cell>
        </row>
        <row r="49">
          <cell r="R49">
            <v>155131.22605363984</v>
          </cell>
          <cell r="S49">
            <v>161957</v>
          </cell>
          <cell r="T49">
            <v>169083.10800000001</v>
          </cell>
          <cell r="U49">
            <v>176522.76475200002</v>
          </cell>
          <cell r="V49">
            <v>184289.76640108801</v>
          </cell>
          <cell r="W49">
            <v>192398.51612273589</v>
          </cell>
          <cell r="X49">
            <v>200864.05083213627</v>
          </cell>
          <cell r="Y49">
            <v>209702.06906875028</v>
          </cell>
          <cell r="Z49">
            <v>218928.96010777529</v>
          </cell>
          <cell r="AA49">
            <v>228561.83435251741</v>
          </cell>
          <cell r="AB49">
            <v>238618.55506402819</v>
          </cell>
          <cell r="AC49">
            <v>249117.77148684545</v>
          </cell>
          <cell r="AD49">
            <v>260078.95343226666</v>
          </cell>
          <cell r="AE49">
            <v>271522.42738328641</v>
          </cell>
          <cell r="AF49">
            <v>283469.41418815101</v>
          </cell>
          <cell r="AG49">
            <v>295942.06841242965</v>
          </cell>
          <cell r="AH49">
            <v>308963.51942257659</v>
          </cell>
          <cell r="AI49">
            <v>322557.91427716997</v>
          </cell>
          <cell r="AJ49">
            <v>336750.46250536549</v>
          </cell>
          <cell r="AK49">
            <v>351567.48285560159</v>
          </cell>
          <cell r="AL49">
            <v>367036.45210124808</v>
          </cell>
          <cell r="AM49">
            <v>383186.05599370302</v>
          </cell>
        </row>
        <row r="51">
          <cell r="S51">
            <v>0.15831399692510972</v>
          </cell>
          <cell r="T51">
            <v>0.19578301103857162</v>
          </cell>
          <cell r="U51">
            <v>0.20712569311593981</v>
          </cell>
          <cell r="V51">
            <v>0.23420942379438153</v>
          </cell>
          <cell r="W51">
            <v>0.27579422684398536</v>
          </cell>
          <cell r="X51">
            <v>0.33810131638117236</v>
          </cell>
          <cell r="Y51">
            <v>0.43007396350692317</v>
          </cell>
          <cell r="Z51">
            <v>0.44247184087620234</v>
          </cell>
          <cell r="AA51">
            <v>0.45598448356542998</v>
          </cell>
          <cell r="AB51">
            <v>0.47065273264212409</v>
          </cell>
          <cell r="AC51">
            <v>0.4865204187425865</v>
          </cell>
          <cell r="AD51">
            <v>0.50363448876347805</v>
          </cell>
          <cell r="AE51">
            <v>0.52204514076808561</v>
          </cell>
          <cell r="AF51">
            <v>0.54180596748811405</v>
          </cell>
          <cell r="AG51">
            <v>0.56297410882478149</v>
          </cell>
          <cell r="AH51">
            <v>0.58561041377707079</v>
          </cell>
          <cell r="AI51">
            <v>0.60977961225025168</v>
          </cell>
          <cell r="AJ51">
            <v>0.63555049722430867</v>
          </cell>
          <cell r="AK51">
            <v>0.66299611778975764</v>
          </cell>
          <cell r="AL51">
            <v>0.69219398358759165</v>
          </cell>
          <cell r="AM51">
            <v>0.72322628122082599</v>
          </cell>
        </row>
        <row r="68">
          <cell r="S68">
            <v>650817</v>
          </cell>
          <cell r="T68">
            <v>933067.16600000008</v>
          </cell>
          <cell r="U68">
            <v>1018424.3139999999</v>
          </cell>
          <cell r="V68">
            <v>1081745.2367</v>
          </cell>
          <cell r="W68">
            <v>1175209.6186269999</v>
          </cell>
          <cell r="X68">
            <v>1313874.01937327</v>
          </cell>
          <cell r="Y68">
            <v>1520323.1266270026</v>
          </cell>
          <cell r="Z68">
            <v>1584522.5687032726</v>
          </cell>
          <cell r="AA68">
            <v>1654852.0083253055</v>
          </cell>
          <cell r="AB68">
            <v>1731921.5457810585</v>
          </cell>
          <cell r="AC68">
            <v>1816402.2623926194</v>
          </cell>
          <cell r="AD68">
            <v>1909032.3183296707</v>
          </cell>
          <cell r="AE68">
            <v>2010623.6602014045</v>
          </cell>
          <cell r="AF68">
            <v>2122069.3994047004</v>
          </cell>
          <cell r="AG68">
            <v>2244351.9283041568</v>
          </cell>
          <cell r="AH68">
            <v>2378551.8480271492</v>
          </cell>
          <cell r="AI68">
            <v>2525857.7890353664</v>
          </cell>
          <cell r="AJ68">
            <v>2687577.2137504602</v>
          </cell>
          <cell r="AK68">
            <v>2865148.2994391783</v>
          </cell>
          <cell r="AL68">
            <v>3060153.0093839066</v>
          </cell>
          <cell r="AM68">
            <v>3274331.4711671141</v>
          </cell>
        </row>
        <row r="70">
          <cell r="S70">
            <v>2871.2</v>
          </cell>
          <cell r="T70">
            <v>4102</v>
          </cell>
          <cell r="U70">
            <v>4701.47</v>
          </cell>
          <cell r="V70">
            <v>4725.9647000000004</v>
          </cell>
          <cell r="W70">
            <v>4761.4843469999996</v>
          </cell>
          <cell r="X70">
            <v>4813.5291904699998</v>
          </cell>
          <cell r="Y70">
            <v>4890.3494823746996</v>
          </cell>
          <cell r="Z70">
            <v>4915.220477198447</v>
          </cell>
          <cell r="AA70">
            <v>4942.3449319704314</v>
          </cell>
          <cell r="AB70">
            <v>4971.9458562901364</v>
          </cell>
          <cell r="AC70">
            <v>5004.2685373530376</v>
          </cell>
          <cell r="AD70">
            <v>5039.5827674765678</v>
          </cell>
          <cell r="AE70">
            <v>5078.1852943763342</v>
          </cell>
          <cell r="AF70">
            <v>5120.4025164675968</v>
          </cell>
          <cell r="AG70">
            <v>5166.5934476945231</v>
          </cell>
          <cell r="AH70">
            <v>5217.1529788399439</v>
          </cell>
          <cell r="AI70">
            <v>5272.5154649636652</v>
          </cell>
          <cell r="AJ70">
            <v>5333.1586715821559</v>
          </cell>
          <cell r="AK70">
            <v>5399.6081154637186</v>
          </cell>
          <cell r="AL70">
            <v>5472.4418395006696</v>
          </cell>
          <cell r="AM70">
            <v>5552.2956650662227</v>
          </cell>
        </row>
        <row r="77">
          <cell r="S77">
            <v>1279242</v>
          </cell>
          <cell r="T77">
            <v>1408384</v>
          </cell>
          <cell r="U77">
            <v>1533000</v>
          </cell>
          <cell r="V77">
            <v>1533000</v>
          </cell>
          <cell r="W77">
            <v>1533000</v>
          </cell>
          <cell r="X77">
            <v>1533000</v>
          </cell>
          <cell r="Y77">
            <v>1533000</v>
          </cell>
          <cell r="Z77">
            <v>1533000</v>
          </cell>
          <cell r="AA77">
            <v>1533000</v>
          </cell>
          <cell r="AB77">
            <v>1533000</v>
          </cell>
          <cell r="AC77">
            <v>1533000</v>
          </cell>
          <cell r="AD77">
            <v>1533000</v>
          </cell>
          <cell r="AE77">
            <v>1533000</v>
          </cell>
          <cell r="AF77">
            <v>1533000</v>
          </cell>
          <cell r="AG77">
            <v>1533000</v>
          </cell>
          <cell r="AH77">
            <v>1533000</v>
          </cell>
          <cell r="AI77">
            <v>1533000</v>
          </cell>
          <cell r="AJ77">
            <v>1533000</v>
          </cell>
          <cell r="AK77">
            <v>1533000</v>
          </cell>
          <cell r="AL77">
            <v>1533000</v>
          </cell>
          <cell r="AM77">
            <v>1533000</v>
          </cell>
        </row>
        <row r="78">
          <cell r="S78">
            <v>628425</v>
          </cell>
          <cell r="T78">
            <v>651338.81704090966</v>
          </cell>
          <cell r="U78">
            <v>675088.12441301916</v>
          </cell>
          <cell r="V78">
            <v>699703.3860103311</v>
          </cell>
          <cell r="W78">
            <v>725216.17651030433</v>
          </cell>
          <cell r="X78">
            <v>751659.22187556687</v>
          </cell>
          <cell r="Y78">
            <v>779066.44133241416</v>
          </cell>
          <cell r="Z78">
            <v>807472.99087993929</v>
          </cell>
          <cell r="AA78">
            <v>836915.30838560662</v>
          </cell>
          <cell r="AB78">
            <v>867431.16032511287</v>
          </cell>
          <cell r="AC78">
            <v>899059.69022649108</v>
          </cell>
          <cell r="AD78">
            <v>931841.46888059727</v>
          </cell>
          <cell r="AE78">
            <v>965818.5463823874</v>
          </cell>
          <cell r="AF78">
            <v>1001034.5060697381</v>
          </cell>
          <cell r="AG78">
            <v>1037534.5204290003</v>
          </cell>
          <cell r="AH78">
            <v>1075365.4090389984</v>
          </cell>
          <cell r="AI78">
            <v>1114575.6986278</v>
          </cell>
          <cell r="AJ78">
            <v>1155215.6853192928</v>
          </cell>
          <cell r="AK78">
            <v>1197337.4991494163</v>
          </cell>
          <cell r="AL78">
            <v>1240995.1709348005</v>
          </cell>
          <cell r="AM78">
            <v>1286244.7015795931</v>
          </cell>
        </row>
        <row r="79">
          <cell r="S79">
            <v>0.59964904178292122</v>
          </cell>
          <cell r="T79">
            <v>0.4350292320090498</v>
          </cell>
          <cell r="U79">
            <v>0.39339961868120993</v>
          </cell>
          <cell r="V79">
            <v>0.40563053255782805</v>
          </cell>
          <cell r="W79">
            <v>0.41728450404896539</v>
          </cell>
          <cell r="X79">
            <v>0.42782338122781505</v>
          </cell>
          <cell r="Y79">
            <v>0.43645727449190824</v>
          </cell>
          <cell r="Z79">
            <v>0.45008250999047966</v>
          </cell>
          <cell r="AA79">
            <v>0.46393335242125694</v>
          </cell>
          <cell r="AB79">
            <v>0.47798664659863832</v>
          </cell>
          <cell r="AC79">
            <v>0.49221523887287455</v>
          </cell>
          <cell r="AD79">
            <v>0.5065876370115866</v>
          </cell>
          <cell r="AE79">
            <v>0.52106767592689562</v>
          </cell>
          <cell r="AF79">
            <v>0.53561419864585713</v>
          </cell>
          <cell r="AG79">
            <v>0.55018076392499882</v>
          </cell>
          <cell r="AH79">
            <v>0.56471539401973736</v>
          </cell>
          <cell r="AI79">
            <v>0.57916037825336419</v>
          </cell>
          <cell r="AJ79">
            <v>0.59345215007223773</v>
          </cell>
          <cell r="AK79">
            <v>0.60752125707120552</v>
          </cell>
          <cell r="AL79">
            <v>0.62129244483567059</v>
          </cell>
          <cell r="AM79">
            <v>0.63468487614796409</v>
          </cell>
        </row>
        <row r="80">
          <cell r="S80">
            <v>7.7572365929423581</v>
          </cell>
          <cell r="T80">
            <v>8.0400832334065822</v>
          </cell>
          <cell r="U80">
            <v>7.6819932085452525</v>
          </cell>
          <cell r="V80">
            <v>7.5864977551392441</v>
          </cell>
          <cell r="W80">
            <v>7.8631188659202165</v>
          </cell>
          <cell r="X80">
            <v>8.1498262169400189</v>
          </cell>
          <cell r="Y80">
            <v>8.4469875756545409</v>
          </cell>
          <cell r="Z80">
            <v>8.7549841191647211</v>
          </cell>
          <cell r="AA80">
            <v>9.0742109231629851</v>
          </cell>
          <cell r="AB80">
            <v>9.4050774687077681</v>
          </cell>
          <cell r="AC80">
            <v>9.7480081674761987</v>
          </cell>
          <cell r="AD80">
            <v>10.103442906168711</v>
          </cell>
          <cell r="AE80">
            <v>10.471837610763892</v>
          </cell>
          <cell r="AF80">
            <v>10.85366483134735</v>
          </cell>
          <cell r="AG80">
            <v>11.2494143482648</v>
          </cell>
          <cell r="AH80">
            <v>11.659593800376866</v>
          </cell>
          <cell r="AI80">
            <v>12.084729336221493</v>
          </cell>
          <cell r="AJ80">
            <v>12.525366288919258</v>
          </cell>
          <cell r="AK80">
            <v>12.982069875687246</v>
          </cell>
          <cell r="AL80">
            <v>13.455425922858829</v>
          </cell>
          <cell r="AM80">
            <v>13.94604161733934</v>
          </cell>
        </row>
        <row r="83">
          <cell r="S83">
            <v>650817</v>
          </cell>
          <cell r="T83">
            <v>757045.18295909034</v>
          </cell>
          <cell r="U83">
            <v>857911.87558698084</v>
          </cell>
          <cell r="V83">
            <v>833296.6139896689</v>
          </cell>
          <cell r="W83">
            <v>807783.82348969567</v>
          </cell>
          <cell r="X83">
            <v>781340.77812443313</v>
          </cell>
          <cell r="Y83">
            <v>753933.55866758584</v>
          </cell>
          <cell r="Z83">
            <v>725527.00912006071</v>
          </cell>
          <cell r="AA83">
            <v>696084.69161439338</v>
          </cell>
          <cell r="AB83">
            <v>665568.83967488713</v>
          </cell>
          <cell r="AC83">
            <v>633940.30977350892</v>
          </cell>
          <cell r="AD83">
            <v>601158.53111940273</v>
          </cell>
          <cell r="AE83">
            <v>567181.4536176126</v>
          </cell>
          <cell r="AF83">
            <v>531965.49393026193</v>
          </cell>
          <cell r="AG83">
            <v>495465.47957099974</v>
          </cell>
          <cell r="AH83">
            <v>457634.59096100158</v>
          </cell>
          <cell r="AI83">
            <v>418424.30137220002</v>
          </cell>
          <cell r="AJ83">
            <v>377784.31468070718</v>
          </cell>
          <cell r="AK83">
            <v>335662.50085058366</v>
          </cell>
          <cell r="AL83">
            <v>292004.82906519948</v>
          </cell>
          <cell r="AM83">
            <v>246755.29842040688</v>
          </cell>
        </row>
        <row r="86">
          <cell r="S86">
            <v>0</v>
          </cell>
          <cell r="T86">
            <v>0.18864878055403544</v>
          </cell>
          <cell r="U86">
            <v>0.15760860793138831</v>
          </cell>
          <cell r="V86">
            <v>0.22967387725066846</v>
          </cell>
          <cell r="W86">
            <v>0.3126470285076195</v>
          </cell>
          <cell r="X86">
            <v>0.40531529918131737</v>
          </cell>
          <cell r="Y86">
            <v>0.50409650062992395</v>
          </cell>
          <cell r="Z86">
            <v>0.54211632989625946</v>
          </cell>
          <cell r="AA86">
            <v>0.57936740680586629</v>
          </cell>
          <cell r="AB86">
            <v>0.61570497156975423</v>
          </cell>
          <cell r="AC86">
            <v>0.65099123531234548</v>
          </cell>
          <cell r="AD86">
            <v>0.68509777160535812</v>
          </cell>
          <cell r="AE86">
            <v>0.71790769956382694</v>
          </cell>
          <cell r="AF86">
            <v>0.74931757930278198</v>
          </cell>
          <cell r="AG86">
            <v>0.7792389538723653</v>
          </cell>
          <cell r="AH86">
            <v>0.80759948901657153</v>
          </cell>
          <cell r="AI86">
            <v>0.83434368190142738</v>
          </cell>
          <cell r="AJ86">
            <v>0.85943313079607608</v>
          </cell>
          <cell r="AK86">
            <v>0.88284637799855392</v>
          </cell>
          <cell r="AL86">
            <v>0.90457835664760167</v>
          </cell>
          <cell r="AM86">
            <v>0.92463948729892864</v>
          </cell>
        </row>
        <row r="131">
          <cell r="S131">
            <v>268906.77399380808</v>
          </cell>
          <cell r="T131">
            <v>449962.27961839875</v>
          </cell>
          <cell r="U131">
            <v>572372.68000196025</v>
          </cell>
          <cell r="V131">
            <v>558033.26232472761</v>
          </cell>
          <cell r="W131">
            <v>522686.97399546334</v>
          </cell>
          <cell r="X131">
            <v>503014.53748432384</v>
          </cell>
          <cell r="Y131">
            <v>478162.97944254149</v>
          </cell>
          <cell r="Z131">
            <v>490848.73646908195</v>
          </cell>
          <cell r="AA131">
            <v>484248.22698834451</v>
          </cell>
          <cell r="AB131">
            <v>475995.55221638113</v>
          </cell>
          <cell r="AC131">
            <v>457024.18166362017</v>
          </cell>
          <cell r="AD131">
            <v>436807.62542696169</v>
          </cell>
          <cell r="AE131">
            <v>415320.67614858033</v>
          </cell>
          <cell r="AF131">
            <v>392533.30994203553</v>
          </cell>
          <cell r="AG131">
            <v>368409.52008035418</v>
          </cell>
          <cell r="AH131">
            <v>342906.17709124635</v>
          </cell>
          <cell r="AI131">
            <v>315971.94288761681</v>
          </cell>
          <cell r="AJ131">
            <v>287546.26222199702</v>
          </cell>
          <cell r="AK131">
            <v>257558.44920153197</v>
          </cell>
          <cell r="AL131">
            <v>225926.88030425122</v>
          </cell>
          <cell r="AM131">
            <v>192558.29879551663</v>
          </cell>
        </row>
        <row r="135">
          <cell r="S135">
            <v>155123</v>
          </cell>
          <cell r="T135">
            <v>238404</v>
          </cell>
          <cell r="U135">
            <v>257235.25700208356</v>
          </cell>
          <cell r="V135">
            <v>275467.3541143277</v>
          </cell>
          <cell r="W135">
            <v>277220.95876957808</v>
          </cell>
          <cell r="X135">
            <v>279779.57193124125</v>
          </cell>
          <cell r="Y135">
            <v>283544.97991431144</v>
          </cell>
          <cell r="Z135">
            <v>286516.37463440077</v>
          </cell>
          <cell r="AA135">
            <v>288035.66905349877</v>
          </cell>
          <cell r="AB135">
            <v>289693.1708646245</v>
          </cell>
          <cell r="AC135">
            <v>291502.56358648191</v>
          </cell>
          <cell r="AD135">
            <v>293478.89771744033</v>
          </cell>
          <cell r="AE135">
            <v>295638.72741977911</v>
          </cell>
          <cell r="AF135">
            <v>298000.26087221905</v>
          </cell>
          <cell r="AG135">
            <v>300583.52565756894</v>
          </cell>
          <cell r="AH135">
            <v>303410.55068899645</v>
          </cell>
          <cell r="AI135">
            <v>306505.56632878474</v>
          </cell>
          <cell r="AJ135">
            <v>309895.2245188221</v>
          </cell>
          <cell r="AK135">
            <v>313608.84092399612</v>
          </cell>
          <cell r="AL135">
            <v>317678.6612897818</v>
          </cell>
          <cell r="AM135">
            <v>322140.15443544125</v>
          </cell>
        </row>
        <row r="139">
          <cell r="S139">
            <v>424029.77399380808</v>
          </cell>
          <cell r="T139">
            <v>688366.27961839875</v>
          </cell>
          <cell r="U139">
            <v>859820.69250718853</v>
          </cell>
          <cell r="V139">
            <v>859119.96588874084</v>
          </cell>
          <cell r="W139">
            <v>806643.56837094598</v>
          </cell>
          <cell r="X139">
            <v>782811.67333164776</v>
          </cell>
          <cell r="Y139">
            <v>761725.28324716084</v>
          </cell>
          <cell r="Z139">
            <v>777382.22069103667</v>
          </cell>
          <cell r="AA139">
            <v>772300.812301956</v>
          </cell>
          <cell r="AB139">
            <v>765705.46342674934</v>
          </cell>
          <cell r="AC139">
            <v>748543.48559584585</v>
          </cell>
          <cell r="AD139">
            <v>730303.26349014579</v>
          </cell>
          <cell r="AE139">
            <v>710976.14391410316</v>
          </cell>
          <cell r="AF139">
            <v>690550.31115999829</v>
          </cell>
          <cell r="AG139">
            <v>669009.78608366684</v>
          </cell>
          <cell r="AH139">
            <v>646333.46812598652</v>
          </cell>
          <cell r="AI139">
            <v>622494.24956214521</v>
          </cell>
          <cell r="AJ139">
            <v>597458.2270865629</v>
          </cell>
          <cell r="AK139">
            <v>571184.03047127184</v>
          </cell>
          <cell r="AL139">
            <v>543622.28193977673</v>
          </cell>
          <cell r="AM139">
            <v>514715.19357670163</v>
          </cell>
        </row>
        <row r="140">
          <cell r="S140">
            <v>266481.58611023473</v>
          </cell>
          <cell r="T140">
            <v>390234.35104674933</v>
          </cell>
          <cell r="U140">
            <v>693979.9158484306</v>
          </cell>
          <cell r="V140">
            <v>745963.78980991745</v>
          </cell>
          <cell r="W140">
            <v>690176.84776135942</v>
          </cell>
          <cell r="X140">
            <v>655570.08176030847</v>
          </cell>
          <cell r="Y140">
            <v>622636.93199565285</v>
          </cell>
          <cell r="Z140">
            <v>622898.16150114569</v>
          </cell>
          <cell r="AA140">
            <v>609992.03988325293</v>
          </cell>
          <cell r="AB140">
            <v>595850.71388535982</v>
          </cell>
          <cell r="AC140">
            <v>579295.31118554587</v>
          </cell>
          <cell r="AD140">
            <v>561991.9636234697</v>
          </cell>
          <cell r="AE140">
            <v>543963.41068604775</v>
          </cell>
          <cell r="AF140">
            <v>525230.38912804215</v>
          </cell>
          <cell r="AG140">
            <v>505810.51601030055</v>
          </cell>
          <cell r="AH140">
            <v>485717.2155934851</v>
          </cell>
          <cell r="AI140">
            <v>464958.72383858793</v>
          </cell>
          <cell r="AJ140">
            <v>443537.19975488685</v>
          </cell>
          <cell r="AK140">
            <v>421447.96690902609</v>
          </cell>
          <cell r="AL140">
            <v>398678.90157296299</v>
          </cell>
          <cell r="AM140">
            <v>375209.97679144872</v>
          </cell>
        </row>
        <row r="159">
          <cell r="S159">
            <v>63657.724001219882</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row>
        <row r="168">
          <cell r="K168">
            <v>120</v>
          </cell>
          <cell r="L168">
            <v>120</v>
          </cell>
          <cell r="M168">
            <v>121.43742</v>
          </cell>
          <cell r="N168">
            <v>121.43742</v>
          </cell>
          <cell r="O168">
            <v>221.94918359632879</v>
          </cell>
          <cell r="P168">
            <v>221.94918359632879</v>
          </cell>
          <cell r="Q168">
            <v>221.94918359632879</v>
          </cell>
          <cell r="R168">
            <v>221.94918359632879</v>
          </cell>
          <cell r="S168">
            <v>221.94918359632879</v>
          </cell>
          <cell r="T168">
            <v>221.94918359632879</v>
          </cell>
          <cell r="U168">
            <v>240.7651835963288</v>
          </cell>
          <cell r="V168">
            <v>252.68518359632878</v>
          </cell>
          <cell r="W168">
            <v>252.68518359632878</v>
          </cell>
          <cell r="X168">
            <v>252.68518359632878</v>
          </cell>
          <cell r="Y168">
            <v>252.68518359632878</v>
          </cell>
          <cell r="Z168">
            <v>252.68518359632878</v>
          </cell>
          <cell r="AA168">
            <v>252.68518359632878</v>
          </cell>
          <cell r="AB168">
            <v>252.68518359632878</v>
          </cell>
          <cell r="AC168">
            <v>252.68518359632878</v>
          </cell>
          <cell r="AD168">
            <v>252.68518359632878</v>
          </cell>
          <cell r="AE168">
            <v>252.68518359632878</v>
          </cell>
          <cell r="AF168">
            <v>252.68518359632878</v>
          </cell>
          <cell r="AG168">
            <v>252.68518359632878</v>
          </cell>
          <cell r="AH168">
            <v>252.68518359632878</v>
          </cell>
          <cell r="AI168">
            <v>252.68518359632878</v>
          </cell>
          <cell r="AJ168">
            <v>252.68518359632878</v>
          </cell>
          <cell r="AK168">
            <v>252.68518359632878</v>
          </cell>
          <cell r="AL168">
            <v>252.68518359632878</v>
          </cell>
          <cell r="AM168">
            <v>252.68518359632878</v>
          </cell>
        </row>
        <row r="195">
          <cell r="S195">
            <v>0</v>
          </cell>
          <cell r="T195">
            <v>841422.64546820836</v>
          </cell>
          <cell r="U195">
            <v>0</v>
          </cell>
          <cell r="V195">
            <v>124843.64190292316</v>
          </cell>
          <cell r="W195">
            <v>183332.44272511409</v>
          </cell>
          <cell r="X195">
            <v>271026.31375710701</v>
          </cell>
          <cell r="Y195">
            <v>402527.3968017911</v>
          </cell>
          <cell r="Z195">
            <v>126629.76627781778</v>
          </cell>
          <cell r="AA195">
            <v>138541.01946353199</v>
          </cell>
          <cell r="AB195">
            <v>151635.88073339601</v>
          </cell>
          <cell r="AC195">
            <v>166032.63572347973</v>
          </cell>
          <cell r="AD195">
            <v>181861.39788174233</v>
          </cell>
          <cell r="AE195">
            <v>199265.29124168801</v>
          </cell>
          <cell r="AF195">
            <v>218401.7514733462</v>
          </cell>
          <cell r="AG195">
            <v>239443.9570392468</v>
          </cell>
          <cell r="AH195">
            <v>262582.40346592077</v>
          </cell>
          <cell r="AI195">
            <v>288026.63504249178</v>
          </cell>
          <cell r="AJ195">
            <v>316007.14968901809</v>
          </cell>
          <cell r="AK195">
            <v>346777.49431162066</v>
          </cell>
          <cell r="AL195">
            <v>380616.56969302043</v>
          </cell>
          <cell r="AM195">
            <v>417831.16587206186</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0</v>
          </cell>
          <cell r="T210">
            <v>841422.64546820836</v>
          </cell>
          <cell r="U210">
            <v>0</v>
          </cell>
          <cell r="V210">
            <v>124843.64190292316</v>
          </cell>
          <cell r="W210">
            <v>183332.44272511409</v>
          </cell>
          <cell r="X210">
            <v>271026.31375710701</v>
          </cell>
          <cell r="Y210">
            <v>402527.3968017911</v>
          </cell>
          <cell r="Z210">
            <v>126629.76627781778</v>
          </cell>
          <cell r="AA210">
            <v>138541.01946353199</v>
          </cell>
          <cell r="AB210">
            <v>151635.88073339601</v>
          </cell>
          <cell r="AC210">
            <v>166032.63572347973</v>
          </cell>
          <cell r="AD210">
            <v>181861.39788174233</v>
          </cell>
          <cell r="AE210">
            <v>199265.29124168801</v>
          </cell>
          <cell r="AF210">
            <v>218401.7514733462</v>
          </cell>
          <cell r="AG210">
            <v>239443.9570392468</v>
          </cell>
          <cell r="AH210">
            <v>262582.40346592077</v>
          </cell>
          <cell r="AI210">
            <v>288026.63504249178</v>
          </cell>
          <cell r="AJ210">
            <v>316007.14968901809</v>
          </cell>
          <cell r="AK210">
            <v>346777.49431162066</v>
          </cell>
          <cell r="AL210">
            <v>380616.56969302043</v>
          </cell>
          <cell r="AM210">
            <v>417831.16587206186</v>
          </cell>
        </row>
        <row r="212">
          <cell r="S212">
            <v>53469</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row>
        <row r="214">
          <cell r="S214">
            <v>10188.724001219884</v>
          </cell>
          <cell r="T214">
            <v>0</v>
          </cell>
          <cell r="U214">
            <v>0</v>
          </cell>
          <cell r="V214">
            <v>0</v>
          </cell>
          <cell r="W214">
            <v>0</v>
          </cell>
          <cell r="X214">
            <v>0</v>
          </cell>
          <cell r="Y214">
            <v>0</v>
          </cell>
          <cell r="Z214">
            <v>79072</v>
          </cell>
          <cell r="AA214">
            <v>0</v>
          </cell>
          <cell r="AB214">
            <v>0</v>
          </cell>
          <cell r="AC214">
            <v>0</v>
          </cell>
          <cell r="AD214">
            <v>0</v>
          </cell>
          <cell r="AE214">
            <v>79072</v>
          </cell>
          <cell r="AF214">
            <v>0</v>
          </cell>
          <cell r="AG214">
            <v>0</v>
          </cell>
          <cell r="AH214">
            <v>0</v>
          </cell>
          <cell r="AI214">
            <v>0</v>
          </cell>
          <cell r="AJ214">
            <v>79072</v>
          </cell>
          <cell r="AK214">
            <v>0</v>
          </cell>
          <cell r="AL214">
            <v>0</v>
          </cell>
          <cell r="AM214">
            <v>0</v>
          </cell>
        </row>
        <row r="216">
          <cell r="S216">
            <v>63657.724001219882</v>
          </cell>
          <cell r="T216">
            <v>841422.64546820836</v>
          </cell>
          <cell r="U216">
            <v>0</v>
          </cell>
          <cell r="V216">
            <v>124843.64190292316</v>
          </cell>
          <cell r="W216">
            <v>183332.44272511409</v>
          </cell>
          <cell r="X216">
            <v>271026.31375710701</v>
          </cell>
          <cell r="Y216">
            <v>402527.3968017911</v>
          </cell>
          <cell r="Z216">
            <v>205701.76627781778</v>
          </cell>
          <cell r="AA216">
            <v>138541.01946353199</v>
          </cell>
          <cell r="AB216">
            <v>151635.88073339601</v>
          </cell>
          <cell r="AC216">
            <v>166032.63572347973</v>
          </cell>
          <cell r="AD216">
            <v>181861.39788174233</v>
          </cell>
          <cell r="AE216">
            <v>278337.29124168801</v>
          </cell>
          <cell r="AF216">
            <v>218401.7514733462</v>
          </cell>
          <cell r="AG216">
            <v>239443.9570392468</v>
          </cell>
          <cell r="AH216">
            <v>262582.40346592077</v>
          </cell>
          <cell r="AI216">
            <v>288026.63504249178</v>
          </cell>
          <cell r="AJ216">
            <v>395079.14968901809</v>
          </cell>
          <cell r="AK216">
            <v>346777.49431162066</v>
          </cell>
          <cell r="AL216">
            <v>380616.56969302043</v>
          </cell>
          <cell r="AM216">
            <v>417831.16587206186</v>
          </cell>
        </row>
        <row r="223">
          <cell r="R223">
            <v>46</v>
          </cell>
          <cell r="S223">
            <v>46</v>
          </cell>
          <cell r="T223">
            <v>46</v>
          </cell>
          <cell r="U223">
            <v>56.467418729451104</v>
          </cell>
          <cell r="V223">
            <v>47.284666038534425</v>
          </cell>
          <cell r="W223">
            <v>38.091874775999997</v>
          </cell>
          <cell r="X223">
            <v>36.582821847571999</v>
          </cell>
          <cell r="Y223">
            <v>35.210516273097831</v>
          </cell>
          <cell r="Z223">
            <v>33.42349924494944</v>
          </cell>
          <cell r="AA223">
            <v>31.631007564610762</v>
          </cell>
          <cell r="AB223">
            <v>29.831675137740817</v>
          </cell>
          <cell r="AC223">
            <v>30.025611224118226</v>
          </cell>
          <cell r="AD223">
            <v>30.237496604859405</v>
          </cell>
          <cell r="AE223">
            <v>30.469111766258006</v>
          </cell>
          <cell r="AF223">
            <v>30.72241509880558</v>
          </cell>
          <cell r="AG223">
            <v>30.99956068616714</v>
          </cell>
          <cell r="AH223">
            <v>31.302917873039664</v>
          </cell>
          <cell r="AI223">
            <v>31.635092789781993</v>
          </cell>
          <cell r="AJ223">
            <v>31.998952029492933</v>
          </cell>
          <cell r="AK223">
            <v>32.397648692782312</v>
          </cell>
          <cell r="AL223">
            <v>32.834651037004022</v>
          </cell>
          <cell r="AM223">
            <v>33.313773990397337</v>
          </cell>
        </row>
        <row r="225">
          <cell r="S225">
            <v>153113</v>
          </cell>
          <cell r="T225">
            <v>258814</v>
          </cell>
          <cell r="U225">
            <v>339242.02797658107</v>
          </cell>
          <cell r="V225">
            <v>305923.94250207447</v>
          </cell>
          <cell r="W225">
            <v>263027.74461435952</v>
          </cell>
          <cell r="X225">
            <v>268136.82014989876</v>
          </cell>
          <cell r="Y225">
            <v>272321.7758072766</v>
          </cell>
          <cell r="Z225">
            <v>271052.69869586924</v>
          </cell>
          <cell r="AA225">
            <v>267204.06162329181</v>
          </cell>
          <cell r="AB225">
            <v>260717.99412844706</v>
          </cell>
          <cell r="AC225">
            <v>274339.59245135495</v>
          </cell>
          <cell r="AD225">
            <v>288832.28211430449</v>
          </cell>
          <cell r="AE225">
            <v>304272.68013976247</v>
          </cell>
          <cell r="AF225">
            <v>320746.39637924114</v>
          </cell>
          <cell r="AG225">
            <v>338349.26638716058</v>
          </cell>
          <cell r="AH225">
            <v>357188.76381241845</v>
          </cell>
          <cell r="AI225">
            <v>377385.6189811342</v>
          </cell>
          <cell r="AJ225">
            <v>399075.67433299113</v>
          </cell>
          <cell r="AK225">
            <v>422412.01196030306</v>
          </cell>
          <cell r="AL225">
            <v>447567.3937730444</v>
          </cell>
          <cell r="AM225">
            <v>474737.06087764131</v>
          </cell>
        </row>
        <row r="231">
          <cell r="S231">
            <v>2425.7248144085002</v>
          </cell>
          <cell r="T231">
            <v>1603</v>
          </cell>
          <cell r="U231">
            <v>4386.832800000001</v>
          </cell>
          <cell r="V231">
            <v>4496.5036200000004</v>
          </cell>
          <cell r="W231">
            <v>4622.4057213600008</v>
          </cell>
          <cell r="X231">
            <v>4744.4372324039041</v>
          </cell>
          <cell r="Y231">
            <v>4862.0992757675212</v>
          </cell>
          <cell r="Z231">
            <v>4974.899978965328</v>
          </cell>
          <cell r="AA231">
            <v>5082.3578185109791</v>
          </cell>
          <cell r="AB231">
            <v>5184.0049748811989</v>
          </cell>
          <cell r="AC231">
            <v>5287.6850743788227</v>
          </cell>
          <cell r="AD231">
            <v>5393.4387758663997</v>
          </cell>
          <cell r="AE231">
            <v>5501.3075513837275</v>
          </cell>
          <cell r="AF231">
            <v>5611.3337024114026</v>
          </cell>
          <cell r="AG231">
            <v>5723.5603764596308</v>
          </cell>
          <cell r="AH231">
            <v>5838.0315839888235</v>
          </cell>
          <cell r="AI231">
            <v>5954.7922156686</v>
          </cell>
          <cell r="AJ231">
            <v>6073.8880599819713</v>
          </cell>
          <cell r="AK231">
            <v>6195.365821181611</v>
          </cell>
          <cell r="AL231">
            <v>6319.2731376052434</v>
          </cell>
          <cell r="AM231">
            <v>6445.6586003573484</v>
          </cell>
        </row>
        <row r="237">
          <cell r="S237">
            <v>10988.075934940396</v>
          </cell>
          <cell r="T237">
            <v>44022</v>
          </cell>
          <cell r="U237">
            <v>44559.123460369497</v>
          </cell>
          <cell r="V237">
            <v>45673.10154687873</v>
          </cell>
          <cell r="W237">
            <v>46951.948390191341</v>
          </cell>
          <cell r="X237">
            <v>48191.47982769239</v>
          </cell>
          <cell r="Y237">
            <v>49386.628527419154</v>
          </cell>
          <cell r="Z237">
            <v>50532.398309255281</v>
          </cell>
          <cell r="AA237">
            <v>51623.898112735194</v>
          </cell>
          <cell r="AB237">
            <v>52656.376074989901</v>
          </cell>
          <cell r="AC237">
            <v>53709.503596489703</v>
          </cell>
          <cell r="AD237">
            <v>54783.693668419495</v>
          </cell>
          <cell r="AE237">
            <v>55879.367541787884</v>
          </cell>
          <cell r="AF237">
            <v>56996.954892623646</v>
          </cell>
          <cell r="AG237">
            <v>58136.893990476114</v>
          </cell>
          <cell r="AH237">
            <v>59299.631870285637</v>
          </cell>
          <cell r="AI237">
            <v>60485.624507691347</v>
          </cell>
          <cell r="AJ237">
            <v>61695.336997845181</v>
          </cell>
          <cell r="AK237">
            <v>62929.243737802077</v>
          </cell>
          <cell r="AL237">
            <v>64187.828612558122</v>
          </cell>
          <cell r="AM237">
            <v>65471.585184809286</v>
          </cell>
        </row>
        <row r="250">
          <cell r="S250">
            <v>5068.2625689272891</v>
          </cell>
          <cell r="T250">
            <v>20627.0599078341</v>
          </cell>
          <cell r="U250">
            <v>31214.999952574588</v>
          </cell>
          <cell r="V250">
            <v>25393.24670684187</v>
          </cell>
          <cell r="W250">
            <v>19643.803628732701</v>
          </cell>
          <cell r="X250">
            <v>20670.812295337473</v>
          </cell>
          <cell r="Y250">
            <v>22040.925577541206</v>
          </cell>
          <cell r="Z250">
            <v>23055.430306957962</v>
          </cell>
          <cell r="AA250">
            <v>23943.375914355052</v>
          </cell>
          <cell r="AB250">
            <v>24913.194729487146</v>
          </cell>
          <cell r="AC250">
            <v>25969.038678719426</v>
          </cell>
          <cell r="AD250">
            <v>27116.486833432238</v>
          </cell>
          <cell r="AE250">
            <v>28419.179411013731</v>
          </cell>
          <cell r="AF250">
            <v>29761.388799680426</v>
          </cell>
          <cell r="AG250">
            <v>31222.853300354323</v>
          </cell>
          <cell r="AH250">
            <v>32814.852642805461</v>
          </cell>
          <cell r="AI250">
            <v>34550.541455622173</v>
          </cell>
          <cell r="AJ250">
            <v>36445.106807348639</v>
          </cell>
          <cell r="AK250">
            <v>38515.96337826395</v>
          </cell>
          <cell r="AL250">
            <v>40782.987942692525</v>
          </cell>
          <cell r="AM250">
            <v>55908.761926431755</v>
          </cell>
        </row>
        <row r="255">
          <cell r="S255">
            <v>147398.04809932632</v>
          </cell>
          <cell r="T255">
            <v>134485</v>
          </cell>
          <cell r="U255">
            <v>160532.43562007952</v>
          </cell>
          <cell r="V255">
            <v>169500.18540714568</v>
          </cell>
          <cell r="W255">
            <v>177773.60899789954</v>
          </cell>
          <cell r="X255">
            <v>186066.30357239101</v>
          </cell>
          <cell r="Y255">
            <v>194555.67077035934</v>
          </cell>
          <cell r="Z255">
            <v>199989.86861681432</v>
          </cell>
          <cell r="AA255">
            <v>204312.72013857326</v>
          </cell>
          <cell r="AB255">
            <v>207405.9602681073</v>
          </cell>
          <cell r="AC255">
            <v>212866.7688491373</v>
          </cell>
          <cell r="AD255">
            <v>218591.99960726476</v>
          </cell>
          <cell r="AE255">
            <v>224605.6327386846</v>
          </cell>
          <cell r="AF255">
            <v>230934.39539401763</v>
          </cell>
          <cell r="AG255">
            <v>237608.09225813148</v>
          </cell>
          <cell r="AH255">
            <v>244659.97627151568</v>
          </cell>
          <cell r="AI255">
            <v>252127.16437540823</v>
          </cell>
          <cell r="AJ255">
            <v>260051.10375684226</v>
          </cell>
          <cell r="AK255">
            <v>268478.09473602241</v>
          </cell>
          <cell r="AL255">
            <v>277459.87718574278</v>
          </cell>
          <cell r="AM255">
            <v>287054.28821078286</v>
          </cell>
        </row>
        <row r="258">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T260">
            <v>0</v>
          </cell>
          <cell r="U260">
            <v>11447.453600039205</v>
          </cell>
          <cell r="V260">
            <v>11160.665246494553</v>
          </cell>
          <cell r="W260">
            <v>10453.739479909267</v>
          </cell>
          <cell r="X260">
            <v>10060.290749686477</v>
          </cell>
          <cell r="Y260">
            <v>9563.2595888508295</v>
          </cell>
          <cell r="Z260">
            <v>9816.9747293816399</v>
          </cell>
          <cell r="AA260">
            <v>9684.9645397668901</v>
          </cell>
          <cell r="AB260">
            <v>9519.9110443276222</v>
          </cell>
          <cell r="AC260">
            <v>9140.4836332724044</v>
          </cell>
          <cell r="AD260">
            <v>8736.1525085392332</v>
          </cell>
          <cell r="AE260">
            <v>8306.4135229716067</v>
          </cell>
          <cell r="AF260">
            <v>7850.6661988407104</v>
          </cell>
          <cell r="AG260">
            <v>7368.1904016070839</v>
          </cell>
          <cell r="AH260">
            <v>6858.1235418249271</v>
          </cell>
          <cell r="AI260">
            <v>6319.4388577523359</v>
          </cell>
          <cell r="AJ260">
            <v>5750.9252444399408</v>
          </cell>
          <cell r="AK260">
            <v>5151.1689840306399</v>
          </cell>
          <cell r="AL260">
            <v>4518.537606085024</v>
          </cell>
          <cell r="AM260">
            <v>3851.1659759103327</v>
          </cell>
        </row>
        <row r="263">
          <cell r="S263">
            <v>318993.11141760251</v>
          </cell>
          <cell r="T263">
            <v>459551.0599078341</v>
          </cell>
          <cell r="U263">
            <v>591382.87340964389</v>
          </cell>
          <cell r="V263">
            <v>562147.64502943528</v>
          </cell>
          <cell r="W263">
            <v>522473.25083245238</v>
          </cell>
          <cell r="X263">
            <v>537870.14382740995</v>
          </cell>
          <cell r="Y263">
            <v>552730.3595472147</v>
          </cell>
          <cell r="Z263">
            <v>559422.27063724375</v>
          </cell>
          <cell r="AA263">
            <v>561851.37814723316</v>
          </cell>
          <cell r="AB263">
            <v>560397.44122024032</v>
          </cell>
          <cell r="AC263">
            <v>581313.07228335249</v>
          </cell>
          <cell r="AD263">
            <v>603454.05350782664</v>
          </cell>
          <cell r="AE263">
            <v>626984.58090560394</v>
          </cell>
          <cell r="AF263">
            <v>651901.13536681503</v>
          </cell>
          <cell r="AG263">
            <v>678408.85671418917</v>
          </cell>
          <cell r="AH263">
            <v>706659.37972283899</v>
          </cell>
          <cell r="AI263">
            <v>736823.18039327697</v>
          </cell>
          <cell r="AJ263">
            <v>769092.03519944928</v>
          </cell>
          <cell r="AK263">
            <v>803681.84861760377</v>
          </cell>
          <cell r="AL263">
            <v>840835.89825772808</v>
          </cell>
          <cell r="AM263">
            <v>893468.52077593305</v>
          </cell>
        </row>
        <row r="271">
          <cell r="R271">
            <v>10545073</v>
          </cell>
          <cell r="S271">
            <v>8756349</v>
          </cell>
          <cell r="T271">
            <v>9403663.5685126167</v>
          </cell>
          <cell r="U271">
            <v>9403663.5685126167</v>
          </cell>
          <cell r="V271">
            <v>9528507.2104155403</v>
          </cell>
          <cell r="W271">
            <v>9711839.6531406548</v>
          </cell>
          <cell r="X271">
            <v>9982865.9668977614</v>
          </cell>
          <cell r="Y271">
            <v>10385393.363699552</v>
          </cell>
          <cell r="Z271">
            <v>10591095.12997737</v>
          </cell>
          <cell r="AA271">
            <v>10729636.149440901</v>
          </cell>
          <cell r="AB271">
            <v>10881272.030174298</v>
          </cell>
          <cell r="AC271">
            <v>11047304.665897777</v>
          </cell>
          <cell r="AD271">
            <v>11229166.06377952</v>
          </cell>
          <cell r="AE271">
            <v>11507503.355021209</v>
          </cell>
          <cell r="AF271">
            <v>11725905.106494555</v>
          </cell>
          <cell r="AG271">
            <v>11965349.063533802</v>
          </cell>
          <cell r="AH271">
            <v>12227931.466999723</v>
          </cell>
          <cell r="AI271">
            <v>12515958.102042215</v>
          </cell>
          <cell r="AJ271">
            <v>12911037.251731234</v>
          </cell>
          <cell r="AK271">
            <v>13257814.746042855</v>
          </cell>
          <cell r="AL271">
            <v>13638431.315735875</v>
          </cell>
          <cell r="AM271">
            <v>14056262.481607936</v>
          </cell>
        </row>
        <row r="274">
          <cell r="S274">
            <v>356874.58204334369</v>
          </cell>
          <cell r="T274">
            <v>358701.42215568863</v>
          </cell>
          <cell r="U274">
            <v>113048.6</v>
          </cell>
          <cell r="V274">
            <v>115545.47283805847</v>
          </cell>
          <cell r="W274">
            <v>119212.12169256076</v>
          </cell>
          <cell r="X274">
            <v>124632.6479677029</v>
          </cell>
          <cell r="Y274">
            <v>132683.19590373873</v>
          </cell>
          <cell r="Z274">
            <v>135215.79122929508</v>
          </cell>
          <cell r="AA274">
            <v>137986.61161856572</v>
          </cell>
          <cell r="AB274">
            <v>141019.32923323364</v>
          </cell>
          <cell r="AC274">
            <v>144339.98194770323</v>
          </cell>
          <cell r="AD274">
            <v>147977.20990533807</v>
          </cell>
          <cell r="AE274">
            <v>151962.51573017181</v>
          </cell>
          <cell r="AF274">
            <v>156330.55075963875</v>
          </cell>
          <cell r="AG274">
            <v>161119.42990042368</v>
          </cell>
          <cell r="AH274">
            <v>166371.07796974209</v>
          </cell>
          <cell r="AI274">
            <v>172131.61067059194</v>
          </cell>
          <cell r="AJ274">
            <v>178451.75366437231</v>
          </cell>
          <cell r="AK274">
            <v>185387.30355060473</v>
          </cell>
          <cell r="AL274">
            <v>192999.63494446513</v>
          </cell>
          <cell r="AM274">
            <v>201356.25826190636</v>
          </cell>
        </row>
        <row r="275">
          <cell r="S275">
            <v>13570.061919504646</v>
          </cell>
          <cell r="T275">
            <v>16670.733532934133</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row>
        <row r="276">
          <cell r="S276">
            <v>2446.0990712074304</v>
          </cell>
          <cell r="T276">
            <v>4346.2200598802401</v>
          </cell>
          <cell r="U276">
            <v>15814.400000000001</v>
          </cell>
          <cell r="V276">
            <v>0</v>
          </cell>
          <cell r="W276">
            <v>0</v>
          </cell>
          <cell r="X276">
            <v>0</v>
          </cell>
          <cell r="Y276">
            <v>0</v>
          </cell>
          <cell r="Z276">
            <v>15814.400000000001</v>
          </cell>
          <cell r="AA276">
            <v>15814.400000000001</v>
          </cell>
          <cell r="AB276">
            <v>15814.400000000001</v>
          </cell>
          <cell r="AC276">
            <v>15814.400000000001</v>
          </cell>
          <cell r="AD276">
            <v>15814.399999999994</v>
          </cell>
          <cell r="AE276">
            <v>15814.400000000001</v>
          </cell>
          <cell r="AF276">
            <v>15814.400000000001</v>
          </cell>
          <cell r="AG276">
            <v>15814.400000000001</v>
          </cell>
          <cell r="AH276">
            <v>15814.400000000001</v>
          </cell>
          <cell r="AI276">
            <v>15814.399999999994</v>
          </cell>
          <cell r="AJ276">
            <v>15814.400000000001</v>
          </cell>
          <cell r="AK276">
            <v>15814.400000000001</v>
          </cell>
          <cell r="AL276">
            <v>15814.400000000001</v>
          </cell>
          <cell r="AM276">
            <v>15814.400000000001</v>
          </cell>
        </row>
        <row r="277">
          <cell r="S277">
            <v>372890.74303405581</v>
          </cell>
          <cell r="T277">
            <v>379718.37574850302</v>
          </cell>
          <cell r="U277">
            <v>128863</v>
          </cell>
          <cell r="V277">
            <v>115545.47283805847</v>
          </cell>
          <cell r="W277">
            <v>119212.12169256076</v>
          </cell>
          <cell r="X277">
            <v>124632.6479677029</v>
          </cell>
          <cell r="Y277">
            <v>132683.19590373873</v>
          </cell>
          <cell r="Z277">
            <v>151030.19122929507</v>
          </cell>
          <cell r="AA277">
            <v>153801.01161856571</v>
          </cell>
          <cell r="AB277">
            <v>156833.72923323364</v>
          </cell>
          <cell r="AC277">
            <v>160154.38194770322</v>
          </cell>
          <cell r="AD277">
            <v>163791.60990533806</v>
          </cell>
          <cell r="AE277">
            <v>167776.91573017181</v>
          </cell>
          <cell r="AF277">
            <v>172144.95075963874</v>
          </cell>
          <cell r="AG277">
            <v>176933.82990042368</v>
          </cell>
          <cell r="AH277">
            <v>182185.47796974209</v>
          </cell>
          <cell r="AI277">
            <v>187946.01067059193</v>
          </cell>
          <cell r="AJ277">
            <v>194266.15366437231</v>
          </cell>
          <cell r="AK277">
            <v>201201.70355060473</v>
          </cell>
          <cell r="AL277">
            <v>208814.03494446512</v>
          </cell>
          <cell r="AM277">
            <v>217170.65826190636</v>
          </cell>
        </row>
        <row r="283">
          <cell r="R283">
            <v>3348170</v>
          </cell>
          <cell r="S283">
            <v>3127338.1213784693</v>
          </cell>
          <cell r="T283">
            <v>3666395.5683704168</v>
          </cell>
          <cell r="U283">
            <v>3795258.5683704168</v>
          </cell>
          <cell r="V283">
            <v>3910804.0412084754</v>
          </cell>
          <cell r="W283">
            <v>4030016.162901036</v>
          </cell>
          <cell r="X283">
            <v>4154648.8108687387</v>
          </cell>
          <cell r="Y283">
            <v>4287332.0067724772</v>
          </cell>
          <cell r="Z283">
            <v>4438362.1980017731</v>
          </cell>
          <cell r="AA283">
            <v>4592163.2096203379</v>
          </cell>
          <cell r="AB283">
            <v>4748996.9388535721</v>
          </cell>
          <cell r="AC283">
            <v>4909151.3208012749</v>
          </cell>
          <cell r="AD283">
            <v>5072942.9307066137</v>
          </cell>
          <cell r="AE283">
            <v>5240719.8464367855</v>
          </cell>
          <cell r="AF283">
            <v>5412864.7971964236</v>
          </cell>
          <cell r="AG283">
            <v>5589798.6270968476</v>
          </cell>
          <cell r="AH283">
            <v>5771984.1050665891</v>
          </cell>
          <cell r="AI283">
            <v>5959930.1157371812</v>
          </cell>
          <cell r="AJ283">
            <v>6154196.269401554</v>
          </cell>
          <cell r="AK283">
            <v>6355397.9729521582</v>
          </cell>
          <cell r="AL283">
            <v>6564212.0078966236</v>
          </cell>
          <cell r="AM283">
            <v>6781382.666158529</v>
          </cell>
        </row>
        <row r="294">
          <cell r="R294">
            <v>217768</v>
          </cell>
          <cell r="S294">
            <v>230951</v>
          </cell>
          <cell r="T294">
            <v>415815</v>
          </cell>
          <cell r="U294">
            <v>431159.77665875782</v>
          </cell>
          <cell r="V294">
            <v>378475.17607882334</v>
          </cell>
          <cell r="W294">
            <v>381785.72060958645</v>
          </cell>
          <cell r="X294">
            <v>392560.59157133929</v>
          </cell>
          <cell r="Y294">
            <v>404407.35125150805</v>
          </cell>
          <cell r="Z294">
            <v>419803.05918989098</v>
          </cell>
          <cell r="AA294">
            <v>427627.77241870301</v>
          </cell>
          <cell r="AB294">
            <v>435173.74954138952</v>
          </cell>
          <cell r="AC294">
            <v>434567.17441029998</v>
          </cell>
          <cell r="AD294">
            <v>433630.2998666761</v>
          </cell>
          <cell r="AE294">
            <v>432331.73322805547</v>
          </cell>
          <cell r="AF294">
            <v>430638.92203195614</v>
          </cell>
          <cell r="AG294">
            <v>428518.27007336635</v>
          </cell>
          <cell r="AH294">
            <v>425935.25253250147</v>
          </cell>
          <cell r="AI294">
            <v>422854.5257235574</v>
          </cell>
          <cell r="AJ294">
            <v>419240.0273316761</v>
          </cell>
          <cell r="AK294">
            <v>415055.06356224581</v>
          </cell>
          <cell r="AL294">
            <v>410262.3803668138</v>
          </cell>
          <cell r="AM294">
            <v>404824.21678525291</v>
          </cell>
        </row>
        <row r="295">
          <cell r="S295">
            <v>6928</v>
          </cell>
          <cell r="T295">
            <v>14740</v>
          </cell>
          <cell r="U295">
            <v>77384.5</v>
          </cell>
          <cell r="V295">
            <v>140029</v>
          </cell>
          <cell r="W295">
            <v>202673.5</v>
          </cell>
          <cell r="X295">
            <v>265318</v>
          </cell>
          <cell r="Y295">
            <v>265318</v>
          </cell>
          <cell r="Z295">
            <v>265318</v>
          </cell>
          <cell r="AA295">
            <v>265318</v>
          </cell>
          <cell r="AB295">
            <v>265318</v>
          </cell>
          <cell r="AC295">
            <v>265318</v>
          </cell>
          <cell r="AD295">
            <v>265318</v>
          </cell>
          <cell r="AE295">
            <v>265318</v>
          </cell>
          <cell r="AF295">
            <v>265318</v>
          </cell>
          <cell r="AG295">
            <v>265318</v>
          </cell>
          <cell r="AH295">
            <v>265318</v>
          </cell>
          <cell r="AI295">
            <v>265318</v>
          </cell>
          <cell r="AJ295">
            <v>265318</v>
          </cell>
          <cell r="AK295">
            <v>265318</v>
          </cell>
          <cell r="AL295">
            <v>265318</v>
          </cell>
          <cell r="AM295">
            <v>265318</v>
          </cell>
        </row>
        <row r="296">
          <cell r="S296">
            <v>7034</v>
          </cell>
          <cell r="T296">
            <v>6237</v>
          </cell>
          <cell r="U296">
            <v>62644.5</v>
          </cell>
          <cell r="V296">
            <v>62644.5</v>
          </cell>
          <cell r="W296">
            <v>62644.5</v>
          </cell>
          <cell r="X296">
            <v>62644.5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R298">
            <v>104436</v>
          </cell>
          <cell r="S298">
            <v>113330</v>
          </cell>
          <cell r="T298">
            <v>76263</v>
          </cell>
          <cell r="U298">
            <v>6034.6125489163696</v>
          </cell>
          <cell r="V298">
            <v>4918.4867968112658</v>
          </cell>
          <cell r="W298">
            <v>3993.9122156251997</v>
          </cell>
          <cell r="X298">
            <v>4182.6184251581881</v>
          </cell>
          <cell r="Y298">
            <v>4426.9871877254964</v>
          </cell>
          <cell r="Z298">
            <v>4612.0811078646393</v>
          </cell>
          <cell r="AA298">
            <v>4775.4735477137574</v>
          </cell>
          <cell r="AB298">
            <v>4951.6873414370721</v>
          </cell>
          <cell r="AC298">
            <v>5142.3780835495181</v>
          </cell>
          <cell r="AD298">
            <v>5348.4695982843587</v>
          </cell>
          <cell r="AE298">
            <v>5580.430142180925</v>
          </cell>
          <cell r="AF298">
            <v>5819.2429861938181</v>
          </cell>
          <cell r="AG298">
            <v>6078.022923947331</v>
          </cell>
          <cell r="AH298">
            <v>6358.6314278691352</v>
          </cell>
          <cell r="AI298">
            <v>6663.2383183378497</v>
          </cell>
          <cell r="AJ298">
            <v>6994.3476637644462</v>
          </cell>
          <cell r="AK298">
            <v>7354.829866590695</v>
          </cell>
          <cell r="AL298">
            <v>7747.9602113520923</v>
          </cell>
          <cell r="AM298">
            <v>9988.7802821899168</v>
          </cell>
        </row>
        <row r="299">
          <cell r="R299">
            <v>14456</v>
          </cell>
          <cell r="S299">
            <v>29167</v>
          </cell>
          <cell r="T299">
            <v>95711</v>
          </cell>
          <cell r="U299">
            <v>96819.726920000001</v>
          </cell>
          <cell r="V299">
            <v>96850.771273759994</v>
          </cell>
          <cell r="W299">
            <v>96880.86123538726</v>
          </cell>
          <cell r="X299">
            <v>96909.873794024868</v>
          </cell>
          <cell r="Y299">
            <v>96937.687666046244</v>
          </cell>
          <cell r="Z299">
            <v>96964.184119632846</v>
          </cell>
          <cell r="AA299">
            <v>96989.247802025508</v>
          </cell>
          <cell r="AB299">
            <v>97014.812758066008</v>
          </cell>
          <cell r="AC299">
            <v>97040.889013227337</v>
          </cell>
          <cell r="AD299">
            <v>97067.486793491873</v>
          </cell>
          <cell r="AE299">
            <v>97094.616529361709</v>
          </cell>
          <cell r="AF299">
            <v>97122.288859948952</v>
          </cell>
          <cell r="AG299">
            <v>97150.514637147935</v>
          </cell>
          <cell r="AH299">
            <v>97179.304929890888</v>
          </cell>
          <cell r="AI299">
            <v>97208.671028488709</v>
          </cell>
          <cell r="AJ299">
            <v>97238.62444905848</v>
          </cell>
          <cell r="AK299">
            <v>97269.176938039644</v>
          </cell>
          <cell r="AL299">
            <v>97300.34047680044</v>
          </cell>
          <cell r="AM299">
            <v>95711</v>
          </cell>
        </row>
        <row r="300">
          <cell r="Q300">
            <v>0</v>
          </cell>
          <cell r="R300">
            <v>217768</v>
          </cell>
          <cell r="S300">
            <v>224023</v>
          </cell>
          <cell r="T300">
            <v>401075</v>
          </cell>
          <cell r="U300">
            <v>353775.27665875782</v>
          </cell>
          <cell r="V300">
            <v>238446.17607882334</v>
          </cell>
          <cell r="W300">
            <v>179112.22060958645</v>
          </cell>
          <cell r="X300">
            <v>127242.59157133929</v>
          </cell>
          <cell r="Y300">
            <v>139089.35125150805</v>
          </cell>
          <cell r="Z300">
            <v>154485.05918989098</v>
          </cell>
          <cell r="AA300">
            <v>162309.77241870301</v>
          </cell>
          <cell r="AB300">
            <v>169855.74954138952</v>
          </cell>
          <cell r="AC300">
            <v>169249.17441029998</v>
          </cell>
          <cell r="AD300">
            <v>168312.2998666761</v>
          </cell>
          <cell r="AE300">
            <v>167013.73322805547</v>
          </cell>
          <cell r="AF300">
            <v>165320.92203195614</v>
          </cell>
          <cell r="AG300">
            <v>163200.27007336635</v>
          </cell>
          <cell r="AH300">
            <v>160617.25253250147</v>
          </cell>
          <cell r="AI300">
            <v>157536.5257235574</v>
          </cell>
          <cell r="AJ300">
            <v>153922.0273316761</v>
          </cell>
          <cell r="AK300">
            <v>149737.06356224581</v>
          </cell>
          <cell r="AL300">
            <v>144944.3803668138</v>
          </cell>
          <cell r="AM300">
            <v>139506.21678525291</v>
          </cell>
        </row>
        <row r="329">
          <cell r="T329">
            <v>308</v>
          </cell>
        </row>
        <row r="332">
          <cell r="S332">
            <v>801</v>
          </cell>
        </row>
        <row r="338">
          <cell r="S338">
            <v>26520</v>
          </cell>
        </row>
        <row r="341">
          <cell r="T341">
            <v>31919</v>
          </cell>
        </row>
        <row r="346">
          <cell r="S346">
            <v>123721.66257620556</v>
          </cell>
          <cell r="T346">
            <v>190967.21971056465</v>
          </cell>
          <cell r="U346">
            <v>175580.56359439995</v>
          </cell>
          <cell r="V346">
            <v>208708.47140962002</v>
          </cell>
          <cell r="W346">
            <v>214790.18193258904</v>
          </cell>
          <cell r="X346">
            <v>182279.4655881552</v>
          </cell>
          <cell r="Y346">
            <v>208977.59980963822</v>
          </cell>
          <cell r="Z346">
            <v>217942.84046623902</v>
          </cell>
          <cell r="AA346">
            <v>210432.51789461018</v>
          </cell>
          <cell r="AB346">
            <v>205291.2818607653</v>
          </cell>
          <cell r="AC346">
            <v>167213.67296674964</v>
          </cell>
          <cell r="AD346">
            <v>126832.46963657544</v>
          </cell>
          <cell r="AE346">
            <v>83974.822662755498</v>
          </cell>
          <cell r="AF346">
            <v>38632.435447439551</v>
          </cell>
          <cell r="AG346">
            <v>-9415.8109762660461</v>
          </cell>
          <cell r="AH346">
            <v>-60342.651942596189</v>
          </cell>
          <cell r="AI346">
            <v>-114345.67117687548</v>
          </cell>
          <cell r="AJ346">
            <v>-171650.5484586301</v>
          </cell>
          <cell r="AK346">
            <v>-232514.55849207565</v>
          </cell>
          <cell r="AL346">
            <v>-297230.35666369507</v>
          </cell>
          <cell r="AM346">
            <v>-378770.06754497514</v>
          </cell>
        </row>
        <row r="349">
          <cell r="S349">
            <v>372890.74303405581</v>
          </cell>
          <cell r="T349">
            <v>379718.37574850302</v>
          </cell>
          <cell r="U349">
            <v>128863</v>
          </cell>
          <cell r="V349">
            <v>115545.47283805847</v>
          </cell>
          <cell r="W349">
            <v>119212.12169256076</v>
          </cell>
          <cell r="X349">
            <v>124632.6479677029</v>
          </cell>
          <cell r="Y349">
            <v>132683.19590373873</v>
          </cell>
          <cell r="Z349">
            <v>151030.19122929507</v>
          </cell>
          <cell r="AA349">
            <v>153801.01161856571</v>
          </cell>
          <cell r="AB349">
            <v>156833.72923323364</v>
          </cell>
          <cell r="AC349">
            <v>160154.38194770322</v>
          </cell>
          <cell r="AD349">
            <v>163791.60990533806</v>
          </cell>
          <cell r="AE349">
            <v>167776.91573017181</v>
          </cell>
          <cell r="AF349">
            <v>172144.95075963874</v>
          </cell>
          <cell r="AG349">
            <v>176933.82990042368</v>
          </cell>
          <cell r="AH349">
            <v>182185.47796974209</v>
          </cell>
          <cell r="AI349">
            <v>187946.01067059193</v>
          </cell>
          <cell r="AJ349">
            <v>194266.15366437231</v>
          </cell>
          <cell r="AK349">
            <v>201201.70355060473</v>
          </cell>
          <cell r="AL349">
            <v>208814.03494446512</v>
          </cell>
          <cell r="AM349">
            <v>217170.65826190636</v>
          </cell>
        </row>
        <row r="353">
          <cell r="T353">
            <v>798</v>
          </cell>
        </row>
        <row r="357">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S359">
            <v>-249169.08045785024</v>
          </cell>
          <cell r="T359">
            <v>-189549.15603793837</v>
          </cell>
          <cell r="U359">
            <v>46717.563594399951</v>
          </cell>
          <cell r="V359">
            <v>93162.998571561548</v>
          </cell>
          <cell r="W359">
            <v>95578.060240028281</v>
          </cell>
          <cell r="X359">
            <v>57646.817620452304</v>
          </cell>
          <cell r="Y359">
            <v>76294.403905899497</v>
          </cell>
          <cell r="Z359">
            <v>66912.649236943951</v>
          </cell>
          <cell r="AA359">
            <v>56631.506276044471</v>
          </cell>
          <cell r="AB359">
            <v>48457.552627531666</v>
          </cell>
          <cell r="AC359">
            <v>7059.2910190464172</v>
          </cell>
          <cell r="AD359">
            <v>-36959.140268762625</v>
          </cell>
          <cell r="AE359">
            <v>-83802.09306741631</v>
          </cell>
          <cell r="AF359">
            <v>-133512.51531219919</v>
          </cell>
          <cell r="AG359">
            <v>-186349.64087668972</v>
          </cell>
          <cell r="AH359">
            <v>-242528.12991233828</v>
          </cell>
          <cell r="AI359">
            <v>-302291.68184746744</v>
          </cell>
          <cell r="AJ359">
            <v>-365916.70212300238</v>
          </cell>
          <cell r="AK359">
            <v>-433716.26204268041</v>
          </cell>
          <cell r="AL359">
            <v>-506044.39160816022</v>
          </cell>
          <cell r="AM359">
            <v>-595940.72580688144</v>
          </cell>
        </row>
        <row r="366">
          <cell r="R366">
            <v>1075</v>
          </cell>
          <cell r="S366">
            <v>6886</v>
          </cell>
          <cell r="T366">
            <v>8884</v>
          </cell>
          <cell r="U366">
            <v>132119.17256455845</v>
          </cell>
          <cell r="V366">
            <v>455009.57444824773</v>
          </cell>
          <cell r="W366">
            <v>728179.04730726057</v>
          </cell>
          <cell r="X366">
            <v>962487.8355845582</v>
          </cell>
          <cell r="Y366">
            <v>1159835.2306045736</v>
          </cell>
          <cell r="Z366">
            <v>1362540.9605989824</v>
          </cell>
          <cell r="AA366">
            <v>1565287.0940222372</v>
          </cell>
          <cell r="AB366">
            <v>1763183.047597999</v>
          </cell>
          <cell r="AC366">
            <v>1931167.9101827887</v>
          </cell>
          <cell r="AD366">
            <v>2059116.7480974582</v>
          </cell>
          <cell r="AE366">
            <v>2144594.9682068611</v>
          </cell>
          <cell r="AF366">
            <v>2185131.3553638258</v>
          </cell>
          <cell r="AG366">
            <v>2178066.7505067037</v>
          </cell>
          <cell r="AH366">
            <v>2120558.9343161513</v>
          </cell>
          <cell r="AI366">
            <v>2009569.2307400908</v>
          </cell>
          <cell r="AJ366">
            <v>1841834.3365981991</v>
          </cell>
          <cell r="AK366">
            <v>1613834.6715893988</v>
          </cell>
          <cell r="AL366">
            <v>1321758.9649271364</v>
          </cell>
          <cell r="AM366">
            <v>952257.22151136049</v>
          </cell>
        </row>
        <row r="370">
          <cell r="S370">
            <v>16891</v>
          </cell>
          <cell r="T370">
            <v>9679</v>
          </cell>
          <cell r="U370">
            <v>9679</v>
          </cell>
          <cell r="V370">
            <v>9679</v>
          </cell>
          <cell r="W370">
            <v>9679</v>
          </cell>
          <cell r="X370">
            <v>9679</v>
          </cell>
          <cell r="Y370">
            <v>9679</v>
          </cell>
          <cell r="Z370">
            <v>9679</v>
          </cell>
          <cell r="AA370">
            <v>9679</v>
          </cell>
          <cell r="AB370">
            <v>9679</v>
          </cell>
          <cell r="AC370">
            <v>9679</v>
          </cell>
          <cell r="AD370">
            <v>9679</v>
          </cell>
          <cell r="AE370">
            <v>9679</v>
          </cell>
          <cell r="AF370">
            <v>9679</v>
          </cell>
          <cell r="AG370">
            <v>9679</v>
          </cell>
          <cell r="AH370">
            <v>9679</v>
          </cell>
          <cell r="AI370">
            <v>9679</v>
          </cell>
          <cell r="AJ370">
            <v>9679</v>
          </cell>
          <cell r="AK370">
            <v>9679</v>
          </cell>
          <cell r="AL370">
            <v>9679</v>
          </cell>
          <cell r="AM370">
            <v>9679</v>
          </cell>
        </row>
        <row r="383">
          <cell r="T383">
            <v>28308</v>
          </cell>
        </row>
        <row r="388">
          <cell r="R388">
            <v>-85929</v>
          </cell>
          <cell r="S388">
            <v>-1372656</v>
          </cell>
          <cell r="T388">
            <v>-358873</v>
          </cell>
          <cell r="U388">
            <v>-358873</v>
          </cell>
          <cell r="V388">
            <v>-358873</v>
          </cell>
          <cell r="W388">
            <v>-358873</v>
          </cell>
          <cell r="X388">
            <v>-358873</v>
          </cell>
          <cell r="Y388">
            <v>-358873</v>
          </cell>
          <cell r="Z388">
            <v>-358873</v>
          </cell>
          <cell r="AA388">
            <v>-358873</v>
          </cell>
          <cell r="AB388">
            <v>-358873</v>
          </cell>
          <cell r="AC388">
            <v>-358873</v>
          </cell>
          <cell r="AD388">
            <v>-358873</v>
          </cell>
          <cell r="AE388">
            <v>-358873</v>
          </cell>
          <cell r="AF388">
            <v>-358873</v>
          </cell>
          <cell r="AG388">
            <v>-358873</v>
          </cell>
          <cell r="AH388">
            <v>-358873</v>
          </cell>
          <cell r="AI388">
            <v>-358873</v>
          </cell>
          <cell r="AJ388">
            <v>-358873</v>
          </cell>
          <cell r="AK388">
            <v>-358873</v>
          </cell>
          <cell r="AL388">
            <v>-358873</v>
          </cell>
          <cell r="AM388">
            <v>-358873</v>
          </cell>
        </row>
        <row r="389">
          <cell r="R389">
            <v>-1</v>
          </cell>
        </row>
        <row r="393">
          <cell r="R393">
            <v>7411696</v>
          </cell>
          <cell r="S393">
            <v>7414472</v>
          </cell>
          <cell r="T393">
            <v>6966087</v>
          </cell>
          <cell r="U393">
            <v>6966087</v>
          </cell>
          <cell r="V393">
            <v>7090930.6419029236</v>
          </cell>
          <cell r="W393">
            <v>7274263.0846280381</v>
          </cell>
          <cell r="X393">
            <v>7545289.3983851448</v>
          </cell>
          <cell r="Y393">
            <v>7947816.7951869359</v>
          </cell>
          <cell r="Z393">
            <v>8153518.5614647539</v>
          </cell>
          <cell r="AA393">
            <v>8292059.5809282856</v>
          </cell>
          <cell r="AB393">
            <v>8443695.4616616815</v>
          </cell>
          <cell r="AC393">
            <v>8609728.0973851606</v>
          </cell>
          <cell r="AD393">
            <v>8791589.4952669032</v>
          </cell>
          <cell r="AE393">
            <v>9069926.7865085918</v>
          </cell>
          <cell r="AF393">
            <v>9288328.5379819386</v>
          </cell>
          <cell r="AG393">
            <v>9527772.4950211849</v>
          </cell>
          <cell r="AH393">
            <v>9790354.898487106</v>
          </cell>
          <cell r="AI393">
            <v>10078381.533529598</v>
          </cell>
          <cell r="AJ393">
            <v>10473460.683218617</v>
          </cell>
          <cell r="AK393">
            <v>10820238.177530238</v>
          </cell>
          <cell r="AL393">
            <v>11200854.747223258</v>
          </cell>
          <cell r="AM393">
            <v>11618685.91309532</v>
          </cell>
        </row>
        <row r="395">
          <cell r="S395">
            <v>-249169</v>
          </cell>
          <cell r="T395">
            <v>-189549</v>
          </cell>
          <cell r="U395">
            <v>46717.563594399951</v>
          </cell>
          <cell r="V395">
            <v>93162.998571561548</v>
          </cell>
          <cell r="W395">
            <v>95578.060240028281</v>
          </cell>
          <cell r="X395">
            <v>57646.817620452304</v>
          </cell>
          <cell r="Y395">
            <v>76294.403905899497</v>
          </cell>
          <cell r="Z395">
            <v>66912.649236943951</v>
          </cell>
          <cell r="AA395">
            <v>56631.506276044471</v>
          </cell>
          <cell r="AB395">
            <v>48457.552627531666</v>
          </cell>
          <cell r="AC395">
            <v>7059.2910190464172</v>
          </cell>
          <cell r="AD395">
            <v>-36959.140268762625</v>
          </cell>
          <cell r="AE395">
            <v>-83802.09306741631</v>
          </cell>
          <cell r="AF395">
            <v>-133512.51531219919</v>
          </cell>
          <cell r="AG395">
            <v>-186349.64087668972</v>
          </cell>
          <cell r="AH395">
            <v>-242528.12991233828</v>
          </cell>
          <cell r="AI395">
            <v>-302291.68184746744</v>
          </cell>
          <cell r="AJ395">
            <v>-365916.70212300238</v>
          </cell>
          <cell r="AK395">
            <v>-433716.26204268041</v>
          </cell>
          <cell r="AL395">
            <v>-506044.39160816022</v>
          </cell>
          <cell r="AM395">
            <v>-595940.72580688144</v>
          </cell>
        </row>
        <row r="396">
          <cell r="S396">
            <v>0</v>
          </cell>
          <cell r="T396">
            <v>-269620</v>
          </cell>
          <cell r="U396">
            <v>-459169</v>
          </cell>
          <cell r="V396">
            <v>-412451.43640560005</v>
          </cell>
          <cell r="W396">
            <v>-319288.43783403852</v>
          </cell>
          <cell r="X396">
            <v>-223710.37759401024</v>
          </cell>
          <cell r="Y396">
            <v>-166063.55997355795</v>
          </cell>
          <cell r="Z396">
            <v>-89769.156067658449</v>
          </cell>
          <cell r="AA396">
            <v>-22856.506830714497</v>
          </cell>
          <cell r="AB396">
            <v>33774.999445329973</v>
          </cell>
          <cell r="AC396">
            <v>82232.552072861639</v>
          </cell>
          <cell r="AD396">
            <v>89291.843091908057</v>
          </cell>
          <cell r="AE396">
            <v>52332.702823145431</v>
          </cell>
          <cell r="AF396">
            <v>-31469.390244270879</v>
          </cell>
          <cell r="AG396">
            <v>-164981.90555647007</v>
          </cell>
          <cell r="AH396">
            <v>-351331.54643315979</v>
          </cell>
          <cell r="AI396">
            <v>-593859.67634549807</v>
          </cell>
          <cell r="AJ396">
            <v>-896151.3581929655</v>
          </cell>
          <cell r="AK396">
            <v>-1262068.060315968</v>
          </cell>
          <cell r="AL396">
            <v>-1695784.3223586483</v>
          </cell>
          <cell r="AM396">
            <v>-2201828.7139668083</v>
          </cell>
        </row>
        <row r="397">
          <cell r="R397">
            <v>7411696</v>
          </cell>
          <cell r="S397">
            <v>7165303</v>
          </cell>
          <cell r="T397">
            <v>6506918</v>
          </cell>
          <cell r="U397">
            <v>6553635.5635944</v>
          </cell>
          <cell r="V397">
            <v>6771642.2040688852</v>
          </cell>
          <cell r="W397">
            <v>7050552.7070340281</v>
          </cell>
          <cell r="X397">
            <v>7379225.8384115873</v>
          </cell>
          <cell r="Y397">
            <v>7858047.6391192768</v>
          </cell>
          <cell r="Z397">
            <v>8130662.0546340393</v>
          </cell>
          <cell r="AA397">
            <v>8325834.580373615</v>
          </cell>
          <cell r="AB397">
            <v>8525928.0137345437</v>
          </cell>
          <cell r="AC397">
            <v>8699019.9404770695</v>
          </cell>
          <cell r="AD397">
            <v>8843922.1980900485</v>
          </cell>
          <cell r="AE397">
            <v>9038457.3962643202</v>
          </cell>
          <cell r="AF397">
            <v>9123346.6324254684</v>
          </cell>
          <cell r="AG397">
            <v>9176440.9485880248</v>
          </cell>
          <cell r="AH397">
            <v>9196495.2221416067</v>
          </cell>
          <cell r="AI397">
            <v>9182230.1753366329</v>
          </cell>
          <cell r="AJ397">
            <v>9211392.6229026485</v>
          </cell>
          <cell r="AK397">
            <v>9124453.8551715892</v>
          </cell>
          <cell r="AL397">
            <v>8999026.0332564488</v>
          </cell>
          <cell r="AM397">
            <v>8820916.4733216316</v>
          </cell>
        </row>
        <row r="432">
          <cell r="S432">
            <v>1383414.0614250144</v>
          </cell>
          <cell r="T432">
            <v>-958809.21971056459</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113048.6</v>
          </cell>
          <cell r="V542">
            <v>115545.47283805847</v>
          </cell>
          <cell r="W542">
            <v>119212.12169256076</v>
          </cell>
          <cell r="X542">
            <v>124632.6479677029</v>
          </cell>
          <cell r="Y542">
            <v>132683.19590373873</v>
          </cell>
          <cell r="Z542">
            <v>135215.79122929508</v>
          </cell>
          <cell r="AA542">
            <v>137986.61161856572</v>
          </cell>
          <cell r="AB542">
            <v>141019.32923323364</v>
          </cell>
          <cell r="AC542">
            <v>144339.98194770323</v>
          </cell>
          <cell r="AD542">
            <v>147977.20990533807</v>
          </cell>
          <cell r="AE542">
            <v>151962.51573017181</v>
          </cell>
          <cell r="AF542">
            <v>156330.55075963875</v>
          </cell>
          <cell r="AG542">
            <v>161119.42990042368</v>
          </cell>
          <cell r="AH542">
            <v>166371.07796974209</v>
          </cell>
          <cell r="AI542">
            <v>172131.61067059194</v>
          </cell>
          <cell r="AJ542">
            <v>178451.75366437231</v>
          </cell>
          <cell r="AK542">
            <v>185387.30355060473</v>
          </cell>
          <cell r="AL542">
            <v>192999.63494446513</v>
          </cell>
          <cell r="AM542">
            <v>201356.25826190636</v>
          </cell>
        </row>
        <row r="573">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row>
        <row r="604">
          <cell r="U604">
            <v>15814.400000000001</v>
          </cell>
          <cell r="V604">
            <v>0</v>
          </cell>
          <cell r="W604">
            <v>0</v>
          </cell>
          <cell r="X604">
            <v>0</v>
          </cell>
          <cell r="Y604">
            <v>0</v>
          </cell>
          <cell r="Z604">
            <v>15814.400000000001</v>
          </cell>
          <cell r="AA604">
            <v>15814.400000000001</v>
          </cell>
          <cell r="AB604">
            <v>15814.400000000001</v>
          </cell>
          <cell r="AC604">
            <v>15814.400000000001</v>
          </cell>
          <cell r="AD604">
            <v>15814.399999999994</v>
          </cell>
          <cell r="AE604">
            <v>15814.400000000001</v>
          </cell>
          <cell r="AF604">
            <v>15814.400000000001</v>
          </cell>
          <cell r="AG604">
            <v>15814.400000000001</v>
          </cell>
          <cell r="AH604">
            <v>15814.400000000001</v>
          </cell>
          <cell r="AI604">
            <v>15814.399999999994</v>
          </cell>
          <cell r="AJ604">
            <v>15814.400000000001</v>
          </cell>
          <cell r="AK604">
            <v>15814.400000000001</v>
          </cell>
          <cell r="AL604">
            <v>15814.400000000001</v>
          </cell>
          <cell r="AM604">
            <v>15814.400000000001</v>
          </cell>
        </row>
      </sheetData>
      <sheetData sheetId="37" refreshError="1">
        <row r="19">
          <cell r="Q19">
            <v>0.1</v>
          </cell>
          <cell r="R19">
            <v>4</v>
          </cell>
          <cell r="S19">
            <v>727.2</v>
          </cell>
          <cell r="T19">
            <v>856</v>
          </cell>
          <cell r="U19">
            <v>1047.2</v>
          </cell>
          <cell r="V19">
            <v>1110.0319999999999</v>
          </cell>
          <cell r="W19">
            <v>1910.0320000000002</v>
          </cell>
          <cell r="X19">
            <v>2710.0320000000002</v>
          </cell>
          <cell r="Y19">
            <v>3510.0320000000002</v>
          </cell>
          <cell r="Z19">
            <v>4310.0320000000002</v>
          </cell>
          <cell r="AA19">
            <v>4568.6339200000002</v>
          </cell>
          <cell r="AB19">
            <v>4842.7519552000003</v>
          </cell>
          <cell r="AC19">
            <v>5133.3170725120017</v>
          </cell>
          <cell r="AD19">
            <v>5441.3160968627199</v>
          </cell>
          <cell r="AE19">
            <v>5767.7950626744851</v>
          </cell>
          <cell r="AF19">
            <v>6113.8627664349533</v>
          </cell>
          <cell r="AG19">
            <v>6480.6945324210501</v>
          </cell>
          <cell r="AH19">
            <v>6869.5362043663154</v>
          </cell>
          <cell r="AI19">
            <v>7281.7083766282922</v>
          </cell>
          <cell r="AJ19">
            <v>7718.6108792259911</v>
          </cell>
          <cell r="AK19">
            <v>8181.7275319795517</v>
          </cell>
          <cell r="AL19">
            <v>8672.6311838983238</v>
          </cell>
          <cell r="AM19">
            <v>9192.9890549322263</v>
          </cell>
        </row>
        <row r="33">
          <cell r="Q33">
            <v>0.1</v>
          </cell>
          <cell r="R33">
            <v>1</v>
          </cell>
          <cell r="S33">
            <v>181.8</v>
          </cell>
          <cell r="T33">
            <v>214</v>
          </cell>
          <cell r="U33">
            <v>261.8</v>
          </cell>
          <cell r="V33">
            <v>277.50799999999998</v>
          </cell>
          <cell r="W33">
            <v>477.50800000000004</v>
          </cell>
          <cell r="X33">
            <v>677.50800000000004</v>
          </cell>
          <cell r="Y33">
            <v>877.50800000000004</v>
          </cell>
          <cell r="Z33">
            <v>1077.508</v>
          </cell>
          <cell r="AA33">
            <v>1142.1584800000001</v>
          </cell>
          <cell r="AB33">
            <v>1210.6879888000001</v>
          </cell>
          <cell r="AC33">
            <v>1283.3292681280004</v>
          </cell>
          <cell r="AD33">
            <v>1360.32902421568</v>
          </cell>
          <cell r="AE33">
            <v>1441.9487656686213</v>
          </cell>
          <cell r="AF33">
            <v>1528.4656916087383</v>
          </cell>
          <cell r="AG33">
            <v>1620.1736331052625</v>
          </cell>
          <cell r="AH33">
            <v>1717.3840510915788</v>
          </cell>
          <cell r="AI33">
            <v>1820.427094157073</v>
          </cell>
          <cell r="AJ33">
            <v>1929.6527198064978</v>
          </cell>
          <cell r="AK33">
            <v>2045.4318829948879</v>
          </cell>
          <cell r="AL33">
            <v>2168.1577959745809</v>
          </cell>
          <cell r="AM33">
            <v>2298.2472637330566</v>
          </cell>
        </row>
        <row r="47">
          <cell r="S47">
            <v>10861.160000000002</v>
          </cell>
          <cell r="T47">
            <v>11671</v>
          </cell>
          <cell r="U47">
            <v>12937.7</v>
          </cell>
          <cell r="V47">
            <v>16353.962</v>
          </cell>
          <cell r="W47">
            <v>26153.962</v>
          </cell>
          <cell r="X47">
            <v>38203.962</v>
          </cell>
          <cell r="Y47">
            <v>53628.962</v>
          </cell>
          <cell r="Z47">
            <v>61966.462000000007</v>
          </cell>
          <cell r="AA47">
            <v>67020.949720000004</v>
          </cell>
          <cell r="AB47">
            <v>72512.356703200014</v>
          </cell>
          <cell r="AC47">
            <v>78480.263105392034</v>
          </cell>
          <cell r="AD47">
            <v>84967.960391715547</v>
          </cell>
          <cell r="AE47">
            <v>92022.807665218483</v>
          </cell>
          <cell r="AF47">
            <v>99696.622740131585</v>
          </cell>
          <cell r="AG47">
            <v>108046.1113810395</v>
          </cell>
          <cell r="AH47">
            <v>117133.33846805189</v>
          </cell>
          <cell r="AI47">
            <v>127026.2452207</v>
          </cell>
          <cell r="AJ47">
            <v>137799.21702296354</v>
          </cell>
          <cell r="AK47">
            <v>149533.70684226503</v>
          </cell>
          <cell r="AL47">
            <v>162318.91973051694</v>
          </cell>
          <cell r="AM47">
            <v>176252.56443983561</v>
          </cell>
        </row>
        <row r="49">
          <cell r="R49">
            <v>86118.773946360147</v>
          </cell>
          <cell r="S49">
            <v>89908</v>
          </cell>
          <cell r="T49">
            <v>93863.952000000005</v>
          </cell>
          <cell r="U49">
            <v>97993.965888000006</v>
          </cell>
          <cell r="V49">
            <v>102305.70038707201</v>
          </cell>
          <cell r="W49">
            <v>106807.15120410318</v>
          </cell>
          <cell r="X49">
            <v>111506.66585708373</v>
          </cell>
          <cell r="Y49">
            <v>116412.95915479542</v>
          </cell>
          <cell r="Z49">
            <v>121535.12935760642</v>
          </cell>
          <cell r="AA49">
            <v>126882.67504934111</v>
          </cell>
          <cell r="AB49">
            <v>132465.51275151211</v>
          </cell>
          <cell r="AC49">
            <v>138293.99531257866</v>
          </cell>
          <cell r="AD49">
            <v>144378.93110633214</v>
          </cell>
          <cell r="AE49">
            <v>150731.60407501075</v>
          </cell>
          <cell r="AF49">
            <v>157363.79465431123</v>
          </cell>
          <cell r="AG49">
            <v>164287.80161910094</v>
          </cell>
          <cell r="AH49">
            <v>171516.46489034139</v>
          </cell>
          <cell r="AI49">
            <v>179063.18934551641</v>
          </cell>
          <cell r="AJ49">
            <v>186941.96967671913</v>
          </cell>
          <cell r="AK49">
            <v>195167.41634249478</v>
          </cell>
          <cell r="AL49">
            <v>203754.78266156456</v>
          </cell>
          <cell r="AM49">
            <v>212719.99309867341</v>
          </cell>
        </row>
        <row r="51">
          <cell r="S51">
            <v>0.12080304311073543</v>
          </cell>
          <cell r="T51">
            <v>0.1243395334558255</v>
          </cell>
          <cell r="U51">
            <v>0.13202547608683227</v>
          </cell>
          <cell r="V51">
            <v>0.15985386872994409</v>
          </cell>
          <cell r="W51">
            <v>0.2448708883735797</v>
          </cell>
          <cell r="X51">
            <v>0.34261594772249215</v>
          </cell>
          <cell r="Y51">
            <v>0.46067862538129506</v>
          </cell>
          <cell r="Z51">
            <v>0.50986461550280782</v>
          </cell>
          <cell r="AA51">
            <v>0.52821198555230209</v>
          </cell>
          <cell r="AB51">
            <v>0.54740554878780912</v>
          </cell>
          <cell r="AC51">
            <v>0.56748858059966534</v>
          </cell>
          <cell r="AD51">
            <v>0.58850664526071594</v>
          </cell>
          <cell r="AE51">
            <v>0.61050771820502781</v>
          </cell>
          <cell r="AF51">
            <v>0.63354231485800183</v>
          </cell>
          <cell r="AG51">
            <v>0.65766362636918696</v>
          </cell>
          <cell r="AH51">
            <v>0.68292766261793458</v>
          </cell>
          <cell r="AI51">
            <v>0.70939340288188957</v>
          </cell>
          <cell r="AJ51">
            <v>0.73712295457922739</v>
          </cell>
          <cell r="AK51">
            <v>0.76618172051758782</v>
          </cell>
          <cell r="AL51">
            <v>0.79663857510587943</v>
          </cell>
          <cell r="AM51">
            <v>0.82856605000959249</v>
          </cell>
        </row>
        <row r="68">
          <cell r="S68">
            <v>182755</v>
          </cell>
          <cell r="T68">
            <v>256855.97499999998</v>
          </cell>
          <cell r="U68">
            <v>296416.97450000001</v>
          </cell>
          <cell r="V68">
            <v>336970.75137000001</v>
          </cell>
          <cell r="W68">
            <v>542732.64217320003</v>
          </cell>
          <cell r="X68">
            <v>769028.451884432</v>
          </cell>
          <cell r="Y68">
            <v>1026123.8321927763</v>
          </cell>
          <cell r="Z68">
            <v>1218548.4975542042</v>
          </cell>
          <cell r="AA68">
            <v>1302468.3317072461</v>
          </cell>
          <cell r="AB68">
            <v>1392629.0257774687</v>
          </cell>
          <cell r="AC68">
            <v>1489526.8481210826</v>
          </cell>
          <cell r="AD68">
            <v>1593700.0373695325</v>
          </cell>
          <cell r="AE68">
            <v>1705732.5401883773</v>
          </cell>
          <cell r="AF68">
            <v>1826258.0952571812</v>
          </cell>
          <cell r="AG68">
            <v>1955964.6964392571</v>
          </cell>
          <cell r="AH68">
            <v>2095599.4713077501</v>
          </cell>
          <cell r="AI68">
            <v>2245974.0147060812</v>
          </cell>
          <cell r="AJ68">
            <v>2407970.220877111</v>
          </cell>
          <cell r="AK68">
            <v>2582546.6619306486</v>
          </cell>
          <cell r="AL68">
            <v>2770745.5650707008</v>
          </cell>
          <cell r="AM68">
            <v>2973700.4461132232</v>
          </cell>
        </row>
        <row r="70">
          <cell r="S70">
            <v>1021.2</v>
          </cell>
          <cell r="T70">
            <v>1146</v>
          </cell>
          <cell r="U70">
            <v>1385.56</v>
          </cell>
          <cell r="V70">
            <v>1474.6656</v>
          </cell>
          <cell r="W70">
            <v>2490.236856</v>
          </cell>
          <cell r="X70">
            <v>3513.3138245599998</v>
          </cell>
          <cell r="Y70">
            <v>4547.6465628056003</v>
          </cell>
          <cell r="Z70">
            <v>5558.3601284336555</v>
          </cell>
          <cell r="AA70">
            <v>5893.3444797179927</v>
          </cell>
          <cell r="AB70">
            <v>6248.8436695151731</v>
          </cell>
          <cell r="AC70">
            <v>6626.1328409103262</v>
          </cell>
          <cell r="AD70">
            <v>7026.5680976014264</v>
          </cell>
          <cell r="AE70">
            <v>7451.5918070063644</v>
          </cell>
          <cell r="AF70">
            <v>7902.7382661060819</v>
          </cell>
          <cell r="AG70">
            <v>8381.6397562430775</v>
          </cell>
          <cell r="AH70">
            <v>8890.033015112951</v>
          </cell>
          <cell r="AI70">
            <v>9429.7661563712118</v>
          </cell>
          <cell r="AJ70">
            <v>10002.806069641854</v>
          </cell>
          <cell r="AK70">
            <v>10611.246336274326</v>
          </cell>
          <cell r="AL70">
            <v>11257.315698968659</v>
          </cell>
          <cell r="AM70">
            <v>11943.387126393152</v>
          </cell>
        </row>
        <row r="77">
          <cell r="S77">
            <v>320095</v>
          </cell>
          <cell r="T77">
            <v>326888</v>
          </cell>
          <cell r="U77">
            <v>394200</v>
          </cell>
          <cell r="V77">
            <v>394200</v>
          </cell>
          <cell r="W77">
            <v>733285.34904448933</v>
          </cell>
          <cell r="X77">
            <v>975837.42139447574</v>
          </cell>
          <cell r="Y77">
            <v>1250575.9387843644</v>
          </cell>
          <cell r="Z77">
            <v>1462148.9164341325</v>
          </cell>
          <cell r="AA77">
            <v>1566850.6542851508</v>
          </cell>
          <cell r="AB77">
            <v>1679566.1867518374</v>
          </cell>
          <cell r="AC77">
            <v>1800943.0338621836</v>
          </cell>
          <cell r="AD77">
            <v>1931683.58942269</v>
          </cell>
          <cell r="AE77">
            <v>2072549.9595941554</v>
          </cell>
          <cell r="AF77">
            <v>2224369.2416007924</v>
          </cell>
          <cell r="AG77">
            <v>2388039.2835533069</v>
          </cell>
          <cell r="AH77">
            <v>2564534.9702477292</v>
          </cell>
          <cell r="AI77">
            <v>2754915.084055122</v>
          </cell>
          <cell r="AJ77">
            <v>2960329.7946787188</v>
          </cell>
          <cell r="AK77">
            <v>3182028.8366641006</v>
          </cell>
          <cell r="AL77">
            <v>3421370.439148094</v>
          </cell>
          <cell r="AM77">
            <v>3650000</v>
          </cell>
        </row>
        <row r="78">
          <cell r="S78">
            <v>137340</v>
          </cell>
          <cell r="T78">
            <v>149056.67812470932</v>
          </cell>
          <cell r="U78">
            <v>161772.92335498176</v>
          </cell>
          <cell r="V78">
            <v>175574.01023603309</v>
          </cell>
          <cell r="W78">
            <v>190552.48821040339</v>
          </cell>
          <cell r="X78">
            <v>206808.80225018613</v>
          </cell>
          <cell r="Y78">
            <v>224451.96643630881</v>
          </cell>
          <cell r="Z78">
            <v>243600.29500185626</v>
          </cell>
          <cell r="AA78">
            <v>264382.19574177894</v>
          </cell>
          <cell r="AB78">
            <v>286937.03110955463</v>
          </cell>
          <cell r="AC78">
            <v>311416.05277527729</v>
          </cell>
          <cell r="AD78">
            <v>337983.41591227608</v>
          </cell>
          <cell r="AE78">
            <v>366817.28001402278</v>
          </cell>
          <cell r="AF78">
            <v>398111.00362335489</v>
          </cell>
          <cell r="AG78">
            <v>432074.44098581176</v>
          </cell>
          <cell r="AH78">
            <v>468935.34932238131</v>
          </cell>
          <cell r="AI78">
            <v>508940.91615876154</v>
          </cell>
          <cell r="AJ78">
            <v>552359.4169533361</v>
          </cell>
          <cell r="AK78">
            <v>599482.01413983922</v>
          </cell>
          <cell r="AL78">
            <v>650624.70964900567</v>
          </cell>
          <cell r="AM78">
            <v>706130.46400272509</v>
          </cell>
        </row>
        <row r="79">
          <cell r="S79">
            <v>0.36846256619931422</v>
          </cell>
          <cell r="T79">
            <v>0.3563476968722879</v>
          </cell>
          <cell r="U79">
            <v>0.31988040116904765</v>
          </cell>
          <cell r="V79">
            <v>0.32619238258366701</v>
          </cell>
          <cell r="W79">
            <v>0.20964335592314909</v>
          </cell>
          <cell r="X79">
            <v>0.16127208855037248</v>
          </cell>
          <cell r="Y79">
            <v>0.13522090730962075</v>
          </cell>
          <cell r="Z79">
            <v>0.12007103769404537</v>
          </cell>
          <cell r="AA79">
            <v>0.12290725331719445</v>
          </cell>
          <cell r="AB79">
            <v>0.12580389171680739</v>
          </cell>
          <cell r="AC79">
            <v>0.12876208274456061</v>
          </cell>
          <cell r="AD79">
            <v>0.13178296268409997</v>
          </cell>
          <cell r="AE79">
            <v>0.13486767329479252</v>
          </cell>
          <cell r="AF79">
            <v>0.13801736077962995</v>
          </cell>
          <cell r="AG79">
            <v>0.14123317467327565</v>
          </cell>
          <cell r="AH79">
            <v>0.14451626664615158</v>
          </cell>
          <cell r="AI79">
            <v>0.14786778922035823</v>
          </cell>
          <cell r="AJ79">
            <v>0.15128889439313242</v>
          </cell>
          <cell r="AK79">
            <v>0.15478073216346727</v>
          </cell>
          <cell r="AL79">
            <v>0.15834444895744315</v>
          </cell>
          <cell r="AM79">
            <v>0.16198118594775984</v>
          </cell>
        </row>
        <row r="80">
          <cell r="S80">
            <v>1.6953158669287558</v>
          </cell>
          <cell r="T80">
            <v>1.8399457659568377</v>
          </cell>
          <cell r="U80">
            <v>1.9881714640475667</v>
          </cell>
          <cell r="V80">
            <v>2.1124889560306355</v>
          </cell>
          <cell r="W80">
            <v>2.2770008587315078</v>
          </cell>
          <cell r="X80">
            <v>2.2729805336450895</v>
          </cell>
          <cell r="Y80">
            <v>2.2836678048046886</v>
          </cell>
          <cell r="Z80">
            <v>2.3071326565068717</v>
          </cell>
          <cell r="AA80">
            <v>2.3420337215695368</v>
          </cell>
          <cell r="AB80">
            <v>2.4897899661010823</v>
          </cell>
          <cell r="AC80">
            <v>2.6447941111249693</v>
          </cell>
          <cell r="AD80">
            <v>2.8072129566709285</v>
          </cell>
          <cell r="AE80">
            <v>2.9772027126027871</v>
          </cell>
          <cell r="AF80">
            <v>3.1549082743572878</v>
          </cell>
          <cell r="AG80">
            <v>3.3404626145611718</v>
          </cell>
          <cell r="AH80">
            <v>3.533986304041401</v>
          </cell>
          <cell r="AI80">
            <v>3.7355871737806878</v>
          </cell>
          <cell r="AJ80">
            <v>3.9453601270467753</v>
          </cell>
          <cell r="AK80">
            <v>4.1633871082971199</v>
          </cell>
          <cell r="AL80">
            <v>4.3897372326020498</v>
          </cell>
          <cell r="AM80">
            <v>4.6244670763216877</v>
          </cell>
        </row>
        <row r="83">
          <cell r="S83">
            <v>182755</v>
          </cell>
          <cell r="T83">
            <v>177831.32187529068</v>
          </cell>
          <cell r="U83">
            <v>232427.07664501824</v>
          </cell>
          <cell r="V83">
            <v>218625.98976396691</v>
          </cell>
          <cell r="W83">
            <v>542732.86083408596</v>
          </cell>
          <cell r="X83">
            <v>769028.61914428964</v>
          </cell>
          <cell r="Y83">
            <v>1026123.9723480556</v>
          </cell>
          <cell r="Z83">
            <v>1218548.6214322762</v>
          </cell>
          <cell r="AA83">
            <v>1302468.4585433719</v>
          </cell>
          <cell r="AB83">
            <v>1392629.1556422827</v>
          </cell>
          <cell r="AC83">
            <v>1489526.9810869063</v>
          </cell>
          <cell r="AD83">
            <v>1593700.1735104138</v>
          </cell>
          <cell r="AE83">
            <v>1705732.6795801327</v>
          </cell>
          <cell r="AF83">
            <v>1826258.2379774374</v>
          </cell>
          <cell r="AG83">
            <v>1955964.8425674951</v>
          </cell>
          <cell r="AH83">
            <v>2095599.6209253478</v>
          </cell>
          <cell r="AI83">
            <v>2245974.1678963606</v>
          </cell>
          <cell r="AJ83">
            <v>2407970.3777253828</v>
          </cell>
          <cell r="AK83">
            <v>2582546.8225242617</v>
          </cell>
          <cell r="AL83">
            <v>2770745.7294990886</v>
          </cell>
          <cell r="AM83">
            <v>2943869.5359972748</v>
          </cell>
        </row>
        <row r="86">
          <cell r="S86">
            <v>0</v>
          </cell>
          <cell r="T86">
            <v>0.30766133871212964</v>
          </cell>
          <cell r="U86">
            <v>0.21587798054723673</v>
          </cell>
          <cell r="V86">
            <v>0.35120188065250924</v>
          </cell>
          <cell r="W86">
            <v>-4.0288876879124302E-7</v>
          </cell>
          <cell r="X86">
            <v>-2.1749501888379541E-7</v>
          </cell>
          <cell r="Y86">
            <v>-1.3658710074082592E-7</v>
          </cell>
          <cell r="Z86">
            <v>-1.0166035435688059E-7</v>
          </cell>
          <cell r="AA86">
            <v>-9.7381350983027914E-8</v>
          </cell>
          <cell r="AB86">
            <v>-9.3251549149186985E-8</v>
          </cell>
          <cell r="AC86">
            <v>-8.9267154779193447E-8</v>
          </cell>
          <cell r="AD86">
            <v>-8.5424407547662895E-8</v>
          </cell>
          <cell r="AE86">
            <v>-8.1719585098838365E-8</v>
          </cell>
          <cell r="AF86">
            <v>-7.8149006821348621E-8</v>
          </cell>
          <cell r="AG86">
            <v>-7.470903651274341E-8</v>
          </cell>
          <cell r="AH86">
            <v>-7.1396084821984118E-8</v>
          </cell>
          <cell r="AI86">
            <v>-6.8206612580112846E-8</v>
          </cell>
          <cell r="AJ86">
            <v>-6.5137131022297012E-8</v>
          </cell>
          <cell r="AK86">
            <v>-6.218420578463224E-8</v>
          </cell>
          <cell r="AL86">
            <v>-5.9344455793919337E-8</v>
          </cell>
          <cell r="AM86">
            <v>1.0031578720357981E-2</v>
          </cell>
        </row>
        <row r="131">
          <cell r="S131">
            <v>76770.804953560379</v>
          </cell>
          <cell r="T131">
            <v>80715.68761196277</v>
          </cell>
          <cell r="U131">
            <v>110956.15177043357</v>
          </cell>
          <cell r="V131">
            <v>104134.13378257641</v>
          </cell>
          <cell r="W131">
            <v>220401.03986432389</v>
          </cell>
          <cell r="X131">
            <v>340233.79155195487</v>
          </cell>
          <cell r="Y131">
            <v>478873.54013968195</v>
          </cell>
          <cell r="Z131">
            <v>621492.42696685903</v>
          </cell>
          <cell r="AA131">
            <v>727090.38028828404</v>
          </cell>
          <cell r="AB131">
            <v>805824.55899190705</v>
          </cell>
          <cell r="AC131">
            <v>876160.03904843517</v>
          </cell>
          <cell r="AD131">
            <v>952908.12210503209</v>
          </cell>
          <cell r="AE131">
            <v>1036678.1959614056</v>
          </cell>
          <cell r="AF131">
            <v>1128140.0443796781</v>
          </cell>
          <cell r="AG131">
            <v>1228030.0855486442</v>
          </cell>
          <cell r="AH131">
            <v>1337158.2799832935</v>
          </cell>
          <cell r="AI131">
            <v>1456415.7820907158</v>
          </cell>
          <cell r="AJ131">
            <v>1586783.4180856463</v>
          </cell>
          <cell r="AK131">
            <v>1729341.0823731963</v>
          </cell>
          <cell r="AL131">
            <v>1885278.1550484872</v>
          </cell>
          <cell r="AM131">
            <v>2035280.9662962018</v>
          </cell>
        </row>
        <row r="135">
          <cell r="S135">
            <v>41193</v>
          </cell>
          <cell r="T135">
            <v>128364</v>
          </cell>
          <cell r="U135">
            <v>141780.61424083769</v>
          </cell>
          <cell r="V135">
            <v>160187.60860314133</v>
          </cell>
          <cell r="W135">
            <v>222055.29618760204</v>
          </cell>
          <cell r="X135">
            <v>336230.27031387592</v>
          </cell>
          <cell r="Y135">
            <v>451455.98567355913</v>
          </cell>
          <cell r="Z135">
            <v>565989.28573919518</v>
          </cell>
          <cell r="AA135">
            <v>641355.41462512105</v>
          </cell>
          <cell r="AB135">
            <v>680026.10802275978</v>
          </cell>
          <cell r="AC135">
            <v>721066.09283780912</v>
          </cell>
          <cell r="AD135">
            <v>764622.73266628361</v>
          </cell>
          <cell r="AE135">
            <v>810852.75654235354</v>
          </cell>
          <cell r="AF135">
            <v>859922.87325698324</v>
          </cell>
          <cell r="AG135">
            <v>912010.42777522991</v>
          </cell>
          <cell r="AH135">
            <v>967304.10280207009</v>
          </cell>
          <cell r="AI135">
            <v>1026004.6687820212</v>
          </cell>
          <cell r="AJ135">
            <v>1088325.7858725742</v>
          </cell>
          <cell r="AK135">
            <v>1154494.8617072527</v>
          </cell>
          <cell r="AL135">
            <v>1224753.9690627966</v>
          </cell>
          <cell r="AM135">
            <v>1299360.8278685615</v>
          </cell>
        </row>
        <row r="139">
          <cell r="S139">
            <v>117963.80495356038</v>
          </cell>
          <cell r="T139">
            <v>209079.68761196279</v>
          </cell>
          <cell r="U139">
            <v>258337.56691535932</v>
          </cell>
          <cell r="V139">
            <v>271814.19767266745</v>
          </cell>
          <cell r="W139">
            <v>456339.7865450604</v>
          </cell>
          <cell r="X139">
            <v>707236.42583349126</v>
          </cell>
          <cell r="Y139">
            <v>970769.26042213035</v>
          </cell>
          <cell r="Z139">
            <v>1227421.1932526412</v>
          </cell>
          <cell r="AA139">
            <v>1401812.4642192652</v>
          </cell>
          <cell r="AB139">
            <v>1505826.8127886702</v>
          </cell>
          <cell r="AC139">
            <v>1610605.8123398384</v>
          </cell>
          <cell r="AD139">
            <v>1731712.3116313806</v>
          </cell>
          <cell r="AE139">
            <v>1862562.2923546834</v>
          </cell>
          <cell r="AF139">
            <v>2003995.1334578965</v>
          </cell>
          <cell r="AG139">
            <v>2156927.6576736388</v>
          </cell>
          <cell r="AH139">
            <v>2322361.7513753693</v>
          </cell>
          <cell r="AI139">
            <v>2501392.7771573984</v>
          </cell>
          <cell r="AJ139">
            <v>2695218.8653992172</v>
          </cell>
          <cell r="AK139">
            <v>2905151.1807871605</v>
          </cell>
          <cell r="AL139">
            <v>3132625.2705996535</v>
          </cell>
          <cell r="AM139">
            <v>3358589.5250216909</v>
          </cell>
        </row>
        <row r="140">
          <cell r="S140">
            <v>71632.959055462386</v>
          </cell>
          <cell r="T140">
            <v>131825.04292630486</v>
          </cell>
          <cell r="U140">
            <v>206699.00134460584</v>
          </cell>
          <cell r="V140">
            <v>243175.37312644217</v>
          </cell>
          <cell r="W140">
            <v>408229.24732108979</v>
          </cell>
          <cell r="X140">
            <v>636314.0194187162</v>
          </cell>
          <cell r="Y140">
            <v>870288.35299863119</v>
          </cell>
          <cell r="Z140">
            <v>1098587.2437681335</v>
          </cell>
          <cell r="AA140">
            <v>1253523.7920343946</v>
          </cell>
          <cell r="AB140">
            <v>1340158.0896030322</v>
          </cell>
          <cell r="AC140">
            <v>1430259.2922529576</v>
          </cell>
          <cell r="AD140">
            <v>1535256.6669977484</v>
          </cell>
          <cell r="AE140">
            <v>1648419.0629444271</v>
          </cell>
          <cell r="AF140">
            <v>1770423.0196793384</v>
          </cell>
          <cell r="AG140">
            <v>1902005.0841005403</v>
          </cell>
          <cell r="AH140">
            <v>2043967.5049121783</v>
          </cell>
          <cell r="AI140">
            <v>2197184.5015144707</v>
          </cell>
          <cell r="AJ140">
            <v>2362609.1682116543</v>
          </cell>
          <cell r="AK140">
            <v>2541281.0813745684</v>
          </cell>
          <cell r="AL140">
            <v>2734334.6846700632</v>
          </cell>
          <cell r="AM140">
            <v>2925065.7047787178</v>
          </cell>
        </row>
        <row r="159">
          <cell r="S159">
            <v>61118</v>
          </cell>
          <cell r="T159">
            <v>0</v>
          </cell>
          <cell r="U159">
            <v>0</v>
          </cell>
          <cell r="V159">
            <v>0</v>
          </cell>
          <cell r="W159">
            <v>14177100</v>
          </cell>
          <cell r="X159">
            <v>0</v>
          </cell>
          <cell r="Y159">
            <v>0</v>
          </cell>
          <cell r="Z159">
            <v>0</v>
          </cell>
          <cell r="AA159">
            <v>0</v>
          </cell>
          <cell r="AB159">
            <v>0</v>
          </cell>
          <cell r="AC159">
            <v>0</v>
          </cell>
          <cell r="AD159">
            <v>0</v>
          </cell>
          <cell r="AE159">
            <v>0</v>
          </cell>
          <cell r="AF159">
            <v>0</v>
          </cell>
          <cell r="AG159">
            <v>4253130.0000000009</v>
          </cell>
          <cell r="AH159">
            <v>0</v>
          </cell>
          <cell r="AI159">
            <v>0</v>
          </cell>
          <cell r="AJ159">
            <v>0</v>
          </cell>
          <cell r="AK159">
            <v>0</v>
          </cell>
          <cell r="AL159">
            <v>0</v>
          </cell>
          <cell r="AM159">
            <v>0</v>
          </cell>
        </row>
        <row r="168">
          <cell r="K168">
            <v>120</v>
          </cell>
          <cell r="L168">
            <v>120</v>
          </cell>
          <cell r="M168">
            <v>121.43742</v>
          </cell>
          <cell r="N168">
            <v>121.43742</v>
          </cell>
          <cell r="O168">
            <v>221.94918359632879</v>
          </cell>
          <cell r="P168">
            <v>221.94918359632879</v>
          </cell>
          <cell r="Q168">
            <v>221.94918359632879</v>
          </cell>
          <cell r="R168">
            <v>221.94918359632879</v>
          </cell>
          <cell r="S168">
            <v>221.94918359632879</v>
          </cell>
          <cell r="T168">
            <v>221.94918359632879</v>
          </cell>
          <cell r="U168">
            <v>222.92518359632879</v>
          </cell>
          <cell r="V168">
            <v>227.70518359632879</v>
          </cell>
          <cell r="W168">
            <v>229.27598359632879</v>
          </cell>
          <cell r="X168">
            <v>249.27598359632879</v>
          </cell>
          <cell r="Y168">
            <v>269.27598359632879</v>
          </cell>
          <cell r="Z168">
            <v>289.27598359632879</v>
          </cell>
          <cell r="AA168">
            <v>309.27598359632879</v>
          </cell>
          <cell r="AB168">
            <v>315.74103159632881</v>
          </cell>
          <cell r="AC168">
            <v>322.59398247632879</v>
          </cell>
          <cell r="AD168">
            <v>329.85811040912881</v>
          </cell>
          <cell r="AE168">
            <v>337.55808601789676</v>
          </cell>
          <cell r="AF168">
            <v>345.72006016319091</v>
          </cell>
          <cell r="AG168">
            <v>354.37175275720261</v>
          </cell>
          <cell r="AH168">
            <v>363.54254690685502</v>
          </cell>
          <cell r="AI168">
            <v>373.26358870548665</v>
          </cell>
          <cell r="AJ168">
            <v>383.56789301203605</v>
          </cell>
          <cell r="AK168">
            <v>394.49045557697855</v>
          </cell>
          <cell r="AL168">
            <v>406.06837189581756</v>
          </cell>
          <cell r="AM168">
            <v>418.34096319378688</v>
          </cell>
        </row>
        <row r="195">
          <cell r="S195">
            <v>0</v>
          </cell>
          <cell r="T195">
            <v>51993.586151581025</v>
          </cell>
          <cell r="U195">
            <v>0</v>
          </cell>
          <cell r="V195">
            <v>0</v>
          </cell>
          <cell r="W195">
            <v>1518975</v>
          </cell>
          <cell r="X195">
            <v>1518975</v>
          </cell>
          <cell r="Y195">
            <v>1518975</v>
          </cell>
          <cell r="Z195">
            <v>1518975</v>
          </cell>
          <cell r="AA195">
            <v>243184.22931397121</v>
          </cell>
          <cell r="AB195">
            <v>260035.6135060573</v>
          </cell>
          <cell r="AC195">
            <v>278133.58316446393</v>
          </cell>
          <cell r="AD195">
            <v>297576.57835235394</v>
          </cell>
          <cell r="AE195">
            <v>318471.31097715959</v>
          </cell>
          <cell r="AF195">
            <v>340933.49765470612</v>
          </cell>
          <cell r="AG195">
            <v>365088.66020071745</v>
          </cell>
          <cell r="AH195">
            <v>391073.00017274445</v>
          </cell>
          <cell r="AI195">
            <v>419034.35450771166</v>
          </cell>
          <cell r="AJ195">
            <v>449133.23998315469</v>
          </cell>
          <cell r="AK195">
            <v>481543.99498000776</v>
          </cell>
          <cell r="AL195">
            <v>516456.02784857259</v>
          </cell>
          <cell r="AM195">
            <v>554075.18208346644</v>
          </cell>
        </row>
        <row r="207">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row>
        <row r="210">
          <cell r="S210">
            <v>1525</v>
          </cell>
          <cell r="T210">
            <v>51993.586151581025</v>
          </cell>
          <cell r="U210">
            <v>0</v>
          </cell>
          <cell r="V210">
            <v>0</v>
          </cell>
          <cell r="W210">
            <v>11442945</v>
          </cell>
          <cell r="X210">
            <v>1518975</v>
          </cell>
          <cell r="Y210">
            <v>1518975</v>
          </cell>
          <cell r="Z210">
            <v>1518975</v>
          </cell>
          <cell r="AA210">
            <v>243184.22931397121</v>
          </cell>
          <cell r="AB210">
            <v>260035.6135060573</v>
          </cell>
          <cell r="AC210">
            <v>278133.58316446393</v>
          </cell>
          <cell r="AD210">
            <v>297576.57835235394</v>
          </cell>
          <cell r="AE210">
            <v>318471.31097715959</v>
          </cell>
          <cell r="AF210">
            <v>340933.49765470612</v>
          </cell>
          <cell r="AG210">
            <v>365088.66020071745</v>
          </cell>
          <cell r="AH210">
            <v>391073.00017274445</v>
          </cell>
          <cell r="AI210">
            <v>419034.35450771166</v>
          </cell>
          <cell r="AJ210">
            <v>449133.23998315469</v>
          </cell>
          <cell r="AK210">
            <v>481543.99498000776</v>
          </cell>
          <cell r="AL210">
            <v>516456.02784857259</v>
          </cell>
          <cell r="AM210">
            <v>554075.18208346644</v>
          </cell>
        </row>
        <row r="212">
          <cell r="S212">
            <v>53469</v>
          </cell>
          <cell r="T212">
            <v>0</v>
          </cell>
          <cell r="U212">
            <v>0</v>
          </cell>
          <cell r="V212">
            <v>0</v>
          </cell>
          <cell r="W212">
            <v>4253130.0000000009</v>
          </cell>
          <cell r="X212">
            <v>0</v>
          </cell>
          <cell r="Y212">
            <v>0</v>
          </cell>
          <cell r="Z212">
            <v>0</v>
          </cell>
          <cell r="AA212">
            <v>0</v>
          </cell>
          <cell r="AB212">
            <v>0</v>
          </cell>
          <cell r="AC212">
            <v>0</v>
          </cell>
          <cell r="AD212">
            <v>0</v>
          </cell>
          <cell r="AE212">
            <v>0</v>
          </cell>
          <cell r="AF212">
            <v>0</v>
          </cell>
          <cell r="AG212">
            <v>4253130.0000000009</v>
          </cell>
          <cell r="AH212">
            <v>0</v>
          </cell>
          <cell r="AI212">
            <v>0</v>
          </cell>
          <cell r="AJ212">
            <v>0</v>
          </cell>
          <cell r="AK212">
            <v>0</v>
          </cell>
          <cell r="AL212">
            <v>0</v>
          </cell>
          <cell r="AM212">
            <v>0</v>
          </cell>
        </row>
        <row r="214">
          <cell r="S214">
            <v>6124</v>
          </cell>
          <cell r="T214">
            <v>0</v>
          </cell>
          <cell r="U214">
            <v>0</v>
          </cell>
          <cell r="V214">
            <v>0</v>
          </cell>
          <cell r="W214">
            <v>0</v>
          </cell>
          <cell r="X214">
            <v>0</v>
          </cell>
          <cell r="Y214">
            <v>0</v>
          </cell>
          <cell r="Z214">
            <v>77300</v>
          </cell>
          <cell r="AA214">
            <v>0</v>
          </cell>
          <cell r="AB214">
            <v>0</v>
          </cell>
          <cell r="AC214">
            <v>0</v>
          </cell>
          <cell r="AD214">
            <v>0</v>
          </cell>
          <cell r="AE214">
            <v>77300</v>
          </cell>
          <cell r="AF214">
            <v>0</v>
          </cell>
          <cell r="AG214">
            <v>0</v>
          </cell>
          <cell r="AH214">
            <v>0</v>
          </cell>
          <cell r="AI214">
            <v>0</v>
          </cell>
          <cell r="AJ214">
            <v>77300</v>
          </cell>
          <cell r="AK214">
            <v>0</v>
          </cell>
          <cell r="AL214">
            <v>0</v>
          </cell>
          <cell r="AM214">
            <v>0</v>
          </cell>
        </row>
        <row r="216">
          <cell r="S216">
            <v>61118</v>
          </cell>
          <cell r="T216">
            <v>51993.586151581025</v>
          </cell>
          <cell r="U216">
            <v>0</v>
          </cell>
          <cell r="V216">
            <v>0</v>
          </cell>
          <cell r="W216">
            <v>15696075</v>
          </cell>
          <cell r="X216">
            <v>1518975</v>
          </cell>
          <cell r="Y216">
            <v>1518975</v>
          </cell>
          <cell r="Z216">
            <v>1596275</v>
          </cell>
          <cell r="AA216">
            <v>243184.22931397121</v>
          </cell>
          <cell r="AB216">
            <v>260035.6135060573</v>
          </cell>
          <cell r="AC216">
            <v>278133.58316446393</v>
          </cell>
          <cell r="AD216">
            <v>297576.57835235394</v>
          </cell>
          <cell r="AE216">
            <v>395771.31097715959</v>
          </cell>
          <cell r="AF216">
            <v>340933.49765470612</v>
          </cell>
          <cell r="AG216">
            <v>4618218.6602007188</v>
          </cell>
          <cell r="AH216">
            <v>391073.00017274445</v>
          </cell>
          <cell r="AI216">
            <v>419034.35450771166</v>
          </cell>
          <cell r="AJ216">
            <v>526433.23998315469</v>
          </cell>
          <cell r="AK216">
            <v>481543.99498000776</v>
          </cell>
          <cell r="AL216">
            <v>516456.02784857259</v>
          </cell>
          <cell r="AM216">
            <v>554075.18208346644</v>
          </cell>
        </row>
        <row r="223">
          <cell r="R223">
            <v>22</v>
          </cell>
          <cell r="S223">
            <v>22</v>
          </cell>
          <cell r="T223">
            <v>22</v>
          </cell>
          <cell r="U223">
            <v>20.466995189972579</v>
          </cell>
          <cell r="V223">
            <v>16.79027797132785</v>
          </cell>
          <cell r="W223">
            <v>19.921894848000001</v>
          </cell>
          <cell r="X223">
            <v>26.701185066655999</v>
          </cell>
          <cell r="Y223">
            <v>32.743055252200321</v>
          </cell>
          <cell r="Z223">
            <v>37.796848873348857</v>
          </cell>
          <cell r="AA223">
            <v>37.717404670195151</v>
          </cell>
          <cell r="AB223">
            <v>37.493062017091042</v>
          </cell>
          <cell r="AC223">
            <v>39.756797045461958</v>
          </cell>
          <cell r="AD223">
            <v>42.15940858560856</v>
          </cell>
          <cell r="AE223">
            <v>44.70955084203819</v>
          </cell>
          <cell r="AF223">
            <v>47.41642959663649</v>
          </cell>
          <cell r="AG223">
            <v>50.289838537458465</v>
          </cell>
          <cell r="AH223">
            <v>53.340198090677703</v>
          </cell>
          <cell r="AI223">
            <v>56.578596938227271</v>
          </cell>
          <cell r="AJ223">
            <v>60.016836417851124</v>
          </cell>
          <cell r="AK223">
            <v>63.667478017645955</v>
          </cell>
          <cell r="AL223">
            <v>67.543894193811951</v>
          </cell>
          <cell r="AM223">
            <v>71.660322758358916</v>
          </cell>
        </row>
        <row r="225">
          <cell r="S225">
            <v>43928</v>
          </cell>
          <cell r="T225">
            <v>105899</v>
          </cell>
          <cell r="U225">
            <v>105197.41009445756</v>
          </cell>
          <cell r="V225">
            <v>92937.347375162703</v>
          </cell>
          <cell r="W225">
            <v>117689.87501258592</v>
          </cell>
          <cell r="X225">
            <v>167436.07492066</v>
          </cell>
          <cell r="Y225">
            <v>216654.85399475967</v>
          </cell>
          <cell r="Z225">
            <v>262238.62485756684</v>
          </cell>
          <cell r="AA225">
            <v>272590.72563478461</v>
          </cell>
          <cell r="AB225">
            <v>280339.0004217407</v>
          </cell>
          <cell r="AC225">
            <v>310775.85216124158</v>
          </cell>
          <cell r="AD225">
            <v>344535.24379096541</v>
          </cell>
          <cell r="AE225">
            <v>381981.84145791491</v>
          </cell>
          <cell r="AF225">
            <v>423520.58815230092</v>
          </cell>
          <cell r="AG225">
            <v>469601.18732225709</v>
          </cell>
          <cell r="AH225">
            <v>520723.0906305947</v>
          </cell>
          <cell r="AI225">
            <v>577441.0472650975</v>
          </cell>
          <cell r="AJ225">
            <v>640371.27885608166</v>
          </cell>
          <cell r="AK225">
            <v>710198.35148048552</v>
          </cell>
          <cell r="AL225">
            <v>787682.82453504764</v>
          </cell>
          <cell r="AM225">
            <v>873669.76554830209</v>
          </cell>
        </row>
        <row r="231">
          <cell r="S231">
            <v>1664.4951923369617</v>
          </cell>
          <cell r="T231">
            <v>30701</v>
          </cell>
          <cell r="U231">
            <v>2820.1068000000005</v>
          </cell>
          <cell r="V231">
            <v>2890.6094699999999</v>
          </cell>
          <cell r="W231">
            <v>5527.6294729496285</v>
          </cell>
          <cell r="X231">
            <v>7550.2273236088859</v>
          </cell>
          <cell r="Y231">
            <v>9915.8910082448547</v>
          </cell>
          <cell r="Z231">
            <v>11862.434138311059</v>
          </cell>
          <cell r="AA231">
            <v>12986.457392767741</v>
          </cell>
          <cell r="AB231">
            <v>14199.085890025715</v>
          </cell>
          <cell r="AC231">
            <v>15529.712328701211</v>
          </cell>
          <cell r="AD231">
            <v>16990.243271195573</v>
          </cell>
          <cell r="AE231">
            <v>18593.827043925907</v>
          </cell>
          <cell r="AF231">
            <v>20354.987103721163</v>
          </cell>
          <cell r="AG231">
            <v>22289.770092587656</v>
          </cell>
          <cell r="AH231">
            <v>24415.910232469145</v>
          </cell>
          <cell r="AI231">
            <v>26753.011900455716</v>
          </cell>
          <cell r="AJ231">
            <v>29322.752435596791</v>
          </cell>
          <cell r="AK231">
            <v>32149.107463605764</v>
          </cell>
          <cell r="AL231">
            <v>35258.601288168968</v>
          </cell>
          <cell r="AM231">
            <v>38367.01547831756</v>
          </cell>
        </row>
        <row r="237">
          <cell r="S237">
            <v>7539.8493094121122</v>
          </cell>
          <cell r="T237">
            <v>6120</v>
          </cell>
          <cell r="U237">
            <v>6786.0233836361076</v>
          </cell>
          <cell r="V237">
            <v>6955.6739682270099</v>
          </cell>
          <cell r="W237">
            <v>13301.135566749568</v>
          </cell>
          <cell r="X237">
            <v>18168.113055072299</v>
          </cell>
          <cell r="Y237">
            <v>23860.609907233513</v>
          </cell>
          <cell r="Z237">
            <v>28544.576910853903</v>
          </cell>
          <cell r="AA237">
            <v>31249.314223814461</v>
          </cell>
          <cell r="AB237">
            <v>34167.262344806237</v>
          </cell>
          <cell r="AC237">
            <v>37369.148928582552</v>
          </cell>
          <cell r="AD237">
            <v>40883.624737899707</v>
          </cell>
          <cell r="AE237">
            <v>44742.328592437225</v>
          </cell>
          <cell r="AF237">
            <v>48980.208288375179</v>
          </cell>
          <cell r="AG237">
            <v>53635.876862597041</v>
          </cell>
          <cell r="AH237">
            <v>58752.00817582359</v>
          </cell>
          <cell r="AI237">
            <v>64375.776243363383</v>
          </cell>
          <cell r="AJ237">
            <v>70559.343249174955</v>
          </cell>
          <cell r="AK237">
            <v>77360.401744734903</v>
          </cell>
          <cell r="AL237">
            <v>84842.777165679232</v>
          </cell>
          <cell r="AM237">
            <v>92322.554662182069</v>
          </cell>
        </row>
        <row r="250">
          <cell r="S250">
            <v>3477.7641014229998</v>
          </cell>
          <cell r="T250">
            <v>5534.3041474654374</v>
          </cell>
          <cell r="U250">
            <v>6927.9902158400873</v>
          </cell>
          <cell r="V250">
            <v>4991.0514149969767</v>
          </cell>
          <cell r="W250">
            <v>42952.522614153873</v>
          </cell>
          <cell r="X250">
            <v>43900.018116622574</v>
          </cell>
          <cell r="Y250">
            <v>45179.794507486651</v>
          </cell>
          <cell r="Z250">
            <v>46957.871289582232</v>
          </cell>
          <cell r="AA250">
            <v>46152.711891022926</v>
          </cell>
          <cell r="AB250">
            <v>45586.855222729959</v>
          </cell>
          <cell r="AC250">
            <v>45238.0161789415</v>
          </cell>
          <cell r="AD250">
            <v>45087.504676146411</v>
          </cell>
          <cell r="AE250">
            <v>45221.550996633261</v>
          </cell>
          <cell r="AF250">
            <v>45410.835947644977</v>
          </cell>
          <cell r="AG250">
            <v>45761.887143615328</v>
          </cell>
          <cell r="AH250">
            <v>46266.662711217956</v>
          </cell>
          <cell r="AI250">
            <v>46919.232106272641</v>
          </cell>
          <cell r="AJ250">
            <v>47715.596299060882</v>
          </cell>
          <cell r="AK250">
            <v>48653.54001500849</v>
          </cell>
          <cell r="AL250">
            <v>49732.512716082099</v>
          </cell>
          <cell r="AM250">
            <v>106949.67066652002</v>
          </cell>
        </row>
        <row r="255">
          <cell r="S255">
            <v>101142.89139682794</v>
          </cell>
          <cell r="T255">
            <v>35830</v>
          </cell>
          <cell r="U255">
            <v>45116.817994680627</v>
          </cell>
          <cell r="V255">
            <v>50437.929802912775</v>
          </cell>
          <cell r="W255">
            <v>88664.462151590444</v>
          </cell>
          <cell r="X255">
            <v>129510.52502555907</v>
          </cell>
          <cell r="Y255">
            <v>172534.00399322738</v>
          </cell>
          <cell r="Z255">
            <v>215672.94691583209</v>
          </cell>
          <cell r="AA255">
            <v>232331.54497824077</v>
          </cell>
          <cell r="AB255">
            <v>248587.05032666068</v>
          </cell>
          <cell r="AC255">
            <v>268788.94271319202</v>
          </cell>
          <cell r="AD255">
            <v>290647.73271978681</v>
          </cell>
          <cell r="AE255">
            <v>314300.56066938973</v>
          </cell>
          <cell r="AF255">
            <v>339896.04963546182</v>
          </cell>
          <cell r="AG255">
            <v>367595.28201171843</v>
          </cell>
          <cell r="AH255">
            <v>397572.86089628801</v>
          </cell>
          <cell r="AI255">
            <v>430018.06385955738</v>
          </cell>
          <cell r="AJ255">
            <v>465136.09736349294</v>
          </cell>
          <cell r="AK255">
            <v>503149.46086574928</v>
          </cell>
          <cell r="AL255">
            <v>544299.43048110523</v>
          </cell>
          <cell r="AM255">
            <v>588847.67299307499</v>
          </cell>
        </row>
        <row r="258">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row>
        <row r="260">
          <cell r="T260">
            <v>0</v>
          </cell>
          <cell r="U260">
            <v>2219.1230354086715</v>
          </cell>
          <cell r="V260">
            <v>2082.6826756515284</v>
          </cell>
          <cell r="W260">
            <v>4408.0207972864782</v>
          </cell>
          <cell r="X260">
            <v>6804.6758310390978</v>
          </cell>
          <cell r="Y260">
            <v>9577.4708027936395</v>
          </cell>
          <cell r="Z260">
            <v>12429.848539337181</v>
          </cell>
          <cell r="AA260">
            <v>14541.807605765682</v>
          </cell>
          <cell r="AB260">
            <v>16116.491179838142</v>
          </cell>
          <cell r="AC260">
            <v>17523.200780968702</v>
          </cell>
          <cell r="AD260">
            <v>19058.162442100642</v>
          </cell>
          <cell r="AE260">
            <v>20733.563919228112</v>
          </cell>
          <cell r="AF260">
            <v>22562.800887593563</v>
          </cell>
          <cell r="AG260">
            <v>24560.601710972885</v>
          </cell>
          <cell r="AH260">
            <v>26743.16559966587</v>
          </cell>
          <cell r="AI260">
            <v>29128.315641814319</v>
          </cell>
          <cell r="AJ260">
            <v>31735.668361712927</v>
          </cell>
          <cell r="AK260">
            <v>34586.821647463927</v>
          </cell>
          <cell r="AL260">
            <v>37705.563100969746</v>
          </cell>
          <cell r="AM260">
            <v>40705.619325924039</v>
          </cell>
        </row>
        <row r="263">
          <cell r="S263">
            <v>157753</v>
          </cell>
          <cell r="T263">
            <v>184084.30414746545</v>
          </cell>
          <cell r="U263">
            <v>169067.47152402304</v>
          </cell>
          <cell r="V263">
            <v>160295.29470695101</v>
          </cell>
          <cell r="W263">
            <v>272543.64561531594</v>
          </cell>
          <cell r="X263">
            <v>373369.63427256187</v>
          </cell>
          <cell r="Y263">
            <v>477722.6242137457</v>
          </cell>
          <cell r="Z263">
            <v>577706.30265148333</v>
          </cell>
          <cell r="AA263">
            <v>609852.56172639609</v>
          </cell>
          <cell r="AB263">
            <v>638995.74538580154</v>
          </cell>
          <cell r="AC263">
            <v>695224.87309162761</v>
          </cell>
          <cell r="AD263">
            <v>757202.51163809467</v>
          </cell>
          <cell r="AE263">
            <v>825573.67267952918</v>
          </cell>
          <cell r="AF263">
            <v>900725.47001509764</v>
          </cell>
          <cell r="AG263">
            <v>983444.60514374846</v>
          </cell>
          <cell r="AH263">
            <v>1074473.6982460592</v>
          </cell>
          <cell r="AI263">
            <v>1174635.4470165609</v>
          </cell>
          <cell r="AJ263">
            <v>1284840.7365651203</v>
          </cell>
          <cell r="AK263">
            <v>1406097.6832170479</v>
          </cell>
          <cell r="AL263">
            <v>1539521.7092870527</v>
          </cell>
          <cell r="AM263">
            <v>1740862.2986743206</v>
          </cell>
        </row>
        <row r="271">
          <cell r="R271">
            <v>1184139</v>
          </cell>
          <cell r="S271">
            <v>1040593</v>
          </cell>
          <cell r="T271">
            <v>1415078.3938849114</v>
          </cell>
          <cell r="U271">
            <v>1415078.3938849114</v>
          </cell>
          <cell r="V271">
            <v>1415078.3938849114</v>
          </cell>
          <cell r="W271">
            <v>17111153.393884916</v>
          </cell>
          <cell r="X271">
            <v>18630128.393884916</v>
          </cell>
          <cell r="Y271">
            <v>20149103.393884916</v>
          </cell>
          <cell r="Z271">
            <v>21745378.393884916</v>
          </cell>
          <cell r="AA271">
            <v>21988562.623198885</v>
          </cell>
          <cell r="AB271">
            <v>22248598.236704942</v>
          </cell>
          <cell r="AC271">
            <v>22526731.819869407</v>
          </cell>
          <cell r="AD271">
            <v>22824308.398221761</v>
          </cell>
          <cell r="AE271">
            <v>23220079.709198922</v>
          </cell>
          <cell r="AF271">
            <v>23561013.206853628</v>
          </cell>
          <cell r="AG271">
            <v>28179231.867054351</v>
          </cell>
          <cell r="AH271">
            <v>28570304.867227092</v>
          </cell>
          <cell r="AI271">
            <v>28989339.221734807</v>
          </cell>
          <cell r="AJ271">
            <v>29515772.461717963</v>
          </cell>
          <cell r="AK271">
            <v>29997316.456697971</v>
          </cell>
          <cell r="AL271">
            <v>30513772.484546542</v>
          </cell>
          <cell r="AM271">
            <v>31067847.666630007</v>
          </cell>
        </row>
        <row r="274">
          <cell r="S274">
            <v>39230</v>
          </cell>
          <cell r="T274">
            <v>49278.81736526946</v>
          </cell>
          <cell r="U274">
            <v>4913.1400000000003</v>
          </cell>
          <cell r="V274">
            <v>4913.1400000000003</v>
          </cell>
          <cell r="W274">
            <v>233772.04</v>
          </cell>
          <cell r="X274">
            <v>264151.54000000004</v>
          </cell>
          <cell r="Y274">
            <v>294531.04000000004</v>
          </cell>
          <cell r="Z274">
            <v>324910.54000000004</v>
          </cell>
          <cell r="AA274">
            <v>329774.22458627948</v>
          </cell>
          <cell r="AB274">
            <v>334974.93685640063</v>
          </cell>
          <cell r="AC274">
            <v>340537.60851968988</v>
          </cell>
          <cell r="AD274">
            <v>346489.14008673694</v>
          </cell>
          <cell r="AE274">
            <v>352858.56630628015</v>
          </cell>
          <cell r="AF274">
            <v>359677.23625937424</v>
          </cell>
          <cell r="AG274">
            <v>366979.00946338859</v>
          </cell>
          <cell r="AH274">
            <v>374800.46946684347</v>
          </cell>
          <cell r="AI274">
            <v>383181.15655699768</v>
          </cell>
          <cell r="AJ274">
            <v>392163.8213566608</v>
          </cell>
          <cell r="AK274">
            <v>401794.70125626097</v>
          </cell>
          <cell r="AL274">
            <v>412123.82181323244</v>
          </cell>
          <cell r="AM274">
            <v>423205.32545490179</v>
          </cell>
        </row>
        <row r="275">
          <cell r="S275">
            <v>8297</v>
          </cell>
          <cell r="T275">
            <v>15456.661676646707</v>
          </cell>
          <cell r="U275">
            <v>0</v>
          </cell>
          <cell r="V275">
            <v>0</v>
          </cell>
          <cell r="W275">
            <v>425313.00000000012</v>
          </cell>
          <cell r="X275">
            <v>425313.00000000012</v>
          </cell>
          <cell r="Y275">
            <v>425313.00000000012</v>
          </cell>
          <cell r="Z275">
            <v>425313.00000000012</v>
          </cell>
          <cell r="AA275">
            <v>425313.00000000012</v>
          </cell>
          <cell r="AB275">
            <v>425313.00000000012</v>
          </cell>
          <cell r="AC275">
            <v>425313.00000000012</v>
          </cell>
          <cell r="AD275">
            <v>425313.00000000012</v>
          </cell>
          <cell r="AE275">
            <v>425313.00000000012</v>
          </cell>
          <cell r="AF275">
            <v>425313.00000000012</v>
          </cell>
          <cell r="AG275">
            <v>425313.0000000007</v>
          </cell>
          <cell r="AH275">
            <v>425313.00000000012</v>
          </cell>
          <cell r="AI275">
            <v>425313.00000000012</v>
          </cell>
          <cell r="AJ275">
            <v>425313.00000000012</v>
          </cell>
          <cell r="AK275">
            <v>425313.00000000012</v>
          </cell>
          <cell r="AL275">
            <v>425313.00000000012</v>
          </cell>
          <cell r="AM275">
            <v>425313.00000000012</v>
          </cell>
        </row>
        <row r="276">
          <cell r="S276">
            <v>835</v>
          </cell>
          <cell r="T276">
            <v>2358.2335329341317</v>
          </cell>
          <cell r="U276">
            <v>15460</v>
          </cell>
          <cell r="V276">
            <v>15460</v>
          </cell>
          <cell r="W276">
            <v>15460</v>
          </cell>
          <cell r="X276">
            <v>15460</v>
          </cell>
          <cell r="Y276">
            <v>15460</v>
          </cell>
          <cell r="Z276">
            <v>15460</v>
          </cell>
          <cell r="AA276">
            <v>15460</v>
          </cell>
          <cell r="AB276">
            <v>15460</v>
          </cell>
          <cell r="AC276">
            <v>15460</v>
          </cell>
          <cell r="AD276">
            <v>15460</v>
          </cell>
          <cell r="AE276">
            <v>15460</v>
          </cell>
          <cell r="AF276">
            <v>15460</v>
          </cell>
          <cell r="AG276">
            <v>15460</v>
          </cell>
          <cell r="AH276">
            <v>15460</v>
          </cell>
          <cell r="AI276">
            <v>15460</v>
          </cell>
          <cell r="AJ276">
            <v>15460</v>
          </cell>
          <cell r="AK276">
            <v>15460</v>
          </cell>
          <cell r="AL276">
            <v>15460</v>
          </cell>
          <cell r="AM276">
            <v>15460</v>
          </cell>
        </row>
        <row r="277">
          <cell r="S277">
            <v>48362</v>
          </cell>
          <cell r="T277">
            <v>67093.712574850302</v>
          </cell>
          <cell r="U277">
            <v>20373.14</v>
          </cell>
          <cell r="V277">
            <v>20373.14</v>
          </cell>
          <cell r="W277">
            <v>674545.04000000015</v>
          </cell>
          <cell r="X277">
            <v>704924.54000000015</v>
          </cell>
          <cell r="Y277">
            <v>735304.04000000015</v>
          </cell>
          <cell r="Z277">
            <v>765683.54000000015</v>
          </cell>
          <cell r="AA277">
            <v>770547.2245862796</v>
          </cell>
          <cell r="AB277">
            <v>775747.93685640069</v>
          </cell>
          <cell r="AC277">
            <v>781310.60851968999</v>
          </cell>
          <cell r="AD277">
            <v>787262.140086737</v>
          </cell>
          <cell r="AE277">
            <v>793631.56630628021</v>
          </cell>
          <cell r="AF277">
            <v>800450.2362593743</v>
          </cell>
          <cell r="AG277">
            <v>807752.00946338929</v>
          </cell>
          <cell r="AH277">
            <v>815573.46946684364</v>
          </cell>
          <cell r="AI277">
            <v>823954.1565569978</v>
          </cell>
          <cell r="AJ277">
            <v>832936.82135666092</v>
          </cell>
          <cell r="AK277">
            <v>842567.70125626109</v>
          </cell>
          <cell r="AL277">
            <v>852896.8218132325</v>
          </cell>
          <cell r="AM277">
            <v>863978.3254549019</v>
          </cell>
        </row>
        <row r="283">
          <cell r="R283">
            <v>988958</v>
          </cell>
          <cell r="S283">
            <v>862874</v>
          </cell>
          <cell r="T283">
            <v>1085854.3937476904</v>
          </cell>
          <cell r="U283">
            <v>1106227.5337476903</v>
          </cell>
          <cell r="V283">
            <v>1126600.6737476902</v>
          </cell>
          <cell r="W283">
            <v>1801145.7137476904</v>
          </cell>
          <cell r="X283">
            <v>2506070.2537476909</v>
          </cell>
          <cell r="Y283">
            <v>3241374.293747691</v>
          </cell>
          <cell r="Z283">
            <v>4007057.8337476915</v>
          </cell>
          <cell r="AA283">
            <v>4777605.0583339706</v>
          </cell>
          <cell r="AB283">
            <v>5553352.9951903708</v>
          </cell>
          <cell r="AC283">
            <v>6334663.6037100609</v>
          </cell>
          <cell r="AD283">
            <v>7121925.7437967984</v>
          </cell>
          <cell r="AE283">
            <v>7915557.3101030784</v>
          </cell>
          <cell r="AF283">
            <v>8716007.5463624522</v>
          </cell>
          <cell r="AG283">
            <v>9523759.5558258425</v>
          </cell>
          <cell r="AH283">
            <v>10339333.025292687</v>
          </cell>
          <cell r="AI283">
            <v>11163287.181849685</v>
          </cell>
          <cell r="AJ283">
            <v>11996224.003206344</v>
          </cell>
          <cell r="AK283">
            <v>12838791.704462606</v>
          </cell>
          <cell r="AL283">
            <v>13691688.526275838</v>
          </cell>
          <cell r="AM283">
            <v>14555666.85173074</v>
          </cell>
        </row>
        <row r="294">
          <cell r="R294">
            <v>8424</v>
          </cell>
          <cell r="S294">
            <v>46417</v>
          </cell>
          <cell r="T294">
            <v>77314</v>
          </cell>
          <cell r="U294">
            <v>88606.565570753446</v>
          </cell>
          <cell r="V294">
            <v>65606.824546225267</v>
          </cell>
          <cell r="W294">
            <v>85078.539223970642</v>
          </cell>
          <cell r="X294">
            <v>107890.40641477506</v>
          </cell>
          <cell r="Y294">
            <v>137448.90742349921</v>
          </cell>
          <cell r="Z294">
            <v>165801.94948450796</v>
          </cell>
          <cell r="AA294">
            <v>185256.67218487046</v>
          </cell>
          <cell r="AB294">
            <v>202636.72318563797</v>
          </cell>
          <cell r="AC294">
            <v>217314.52008688066</v>
          </cell>
          <cell r="AD294">
            <v>233423.64463363227</v>
          </cell>
          <cell r="AE294">
            <v>251111.22941025626</v>
          </cell>
          <cell r="AF294">
            <v>270540.11377855809</v>
          </cell>
          <cell r="AG294">
            <v>291890.57357309852</v>
          </cell>
          <cell r="AH294">
            <v>315362.24646319123</v>
          </cell>
          <cell r="AI294">
            <v>341176.27564292762</v>
          </cell>
          <cell r="AJ294">
            <v>369577.69718756259</v>
          </cell>
          <cell r="AK294">
            <v>400838.09941259236</v>
          </cell>
          <cell r="AL294">
            <v>435258.58592959074</v>
          </cell>
          <cell r="AM294">
            <v>470491.82024297304</v>
          </cell>
        </row>
        <row r="295">
          <cell r="S295">
            <v>1392</v>
          </cell>
          <cell r="T295">
            <v>2843</v>
          </cell>
          <cell r="U295">
            <v>11374.25</v>
          </cell>
          <cell r="V295">
            <v>19905.5</v>
          </cell>
          <cell r="W295">
            <v>28436.75</v>
          </cell>
          <cell r="X295">
            <v>36968</v>
          </cell>
          <cell r="Y295">
            <v>36968</v>
          </cell>
          <cell r="Z295">
            <v>36968</v>
          </cell>
          <cell r="AA295">
            <v>36968</v>
          </cell>
          <cell r="AB295">
            <v>36968</v>
          </cell>
          <cell r="AC295">
            <v>36968</v>
          </cell>
          <cell r="AD295">
            <v>36968</v>
          </cell>
          <cell r="AE295">
            <v>36968</v>
          </cell>
          <cell r="AF295">
            <v>36968</v>
          </cell>
          <cell r="AG295">
            <v>36968</v>
          </cell>
          <cell r="AH295">
            <v>36968</v>
          </cell>
          <cell r="AI295">
            <v>36968</v>
          </cell>
          <cell r="AJ295">
            <v>36968</v>
          </cell>
          <cell r="AK295">
            <v>36968</v>
          </cell>
          <cell r="AL295">
            <v>36968</v>
          </cell>
          <cell r="AM295">
            <v>36968</v>
          </cell>
        </row>
        <row r="296">
          <cell r="S296">
            <v>1414</v>
          </cell>
          <cell r="T296">
            <v>1134</v>
          </cell>
          <cell r="U296">
            <v>8531.25</v>
          </cell>
          <cell r="V296">
            <v>8531.25</v>
          </cell>
          <cell r="W296">
            <v>8531.25</v>
          </cell>
          <cell r="X296">
            <v>8531.25</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row>
        <row r="298">
          <cell r="R298">
            <v>4193</v>
          </cell>
          <cell r="S298">
            <v>21746</v>
          </cell>
          <cell r="T298">
            <v>40533</v>
          </cell>
          <cell r="U298">
            <v>1719.5917867134392</v>
          </cell>
          <cell r="V298">
            <v>1402.5016430652038</v>
          </cell>
          <cell r="W298">
            <v>8051.3218922959395</v>
          </cell>
          <cell r="X298">
            <v>8553.461880563731</v>
          </cell>
          <cell r="Y298">
            <v>9135.7241185729217</v>
          </cell>
          <cell r="Z298">
            <v>9714.6512624877396</v>
          </cell>
          <cell r="AA298">
            <v>9770.6586691702651</v>
          </cell>
          <cell r="AB298">
            <v>9881.7601286409972</v>
          </cell>
          <cell r="AC298">
            <v>10048.415247940287</v>
          </cell>
          <cell r="AD298">
            <v>10269.559260045286</v>
          </cell>
          <cell r="AE298">
            <v>10561.5841126751</v>
          </cell>
          <cell r="AF298">
            <v>10889.242656894707</v>
          </cell>
          <cell r="AG298">
            <v>11272.752488108126</v>
          </cell>
          <cell r="AH298">
            <v>11713.782671975041</v>
          </cell>
          <cell r="AI298">
            <v>12214.664985078722</v>
          </cell>
          <cell r="AJ298">
            <v>12778.398607170211</v>
          </cell>
          <cell r="AK298">
            <v>13408.663887665929</v>
          </cell>
          <cell r="AL298">
            <v>14097.13517222669</v>
          </cell>
          <cell r="AM298">
            <v>22332.546766665626</v>
          </cell>
        </row>
        <row r="299">
          <cell r="R299">
            <v>35264</v>
          </cell>
          <cell r="S299">
            <v>63716</v>
          </cell>
          <cell r="T299">
            <v>67540</v>
          </cell>
          <cell r="U299">
            <v>68252.753020000004</v>
          </cell>
          <cell r="V299">
            <v>68902.977130316343</v>
          </cell>
          <cell r="W299">
            <v>69401.699888013143</v>
          </cell>
          <cell r="X299">
            <v>69985.014221211066</v>
          </cell>
          <cell r="Y299">
            <v>70464.983760131494</v>
          </cell>
          <cell r="Z299">
            <v>70742.140179038615</v>
          </cell>
          <cell r="AA299">
            <v>71041.144466033744</v>
          </cell>
          <cell r="AB299">
            <v>71369.244135844128</v>
          </cell>
          <cell r="AC299">
            <v>71729.375053171505</v>
          </cell>
          <cell r="AD299">
            <v>72124.779271105013</v>
          </cell>
          <cell r="AE299">
            <v>72559.037915986046</v>
          </cell>
          <cell r="AF299">
            <v>73036.10769406271</v>
          </cell>
          <cell r="AG299">
            <v>73560.361427184165</v>
          </cell>
          <cell r="AH299">
            <v>74136.633071345248</v>
          </cell>
          <cell r="AI299">
            <v>74770.267723845784</v>
          </cell>
          <cell r="AJ299">
            <v>75467.177182806903</v>
          </cell>
          <cell r="AK299">
            <v>76233.901687493722</v>
          </cell>
          <cell r="AL299">
            <v>77000.359980955021</v>
          </cell>
          <cell r="AM299">
            <v>67540</v>
          </cell>
        </row>
        <row r="300">
          <cell r="Q300">
            <v>0</v>
          </cell>
          <cell r="R300">
            <v>8424</v>
          </cell>
          <cell r="S300">
            <v>45025</v>
          </cell>
          <cell r="T300">
            <v>74471</v>
          </cell>
          <cell r="U300">
            <v>77232.315570753446</v>
          </cell>
          <cell r="V300">
            <v>45701.324546225267</v>
          </cell>
          <cell r="W300">
            <v>56641.789223970642</v>
          </cell>
          <cell r="X300">
            <v>70922.406414775061</v>
          </cell>
          <cell r="Y300">
            <v>100480.90742349921</v>
          </cell>
          <cell r="Z300">
            <v>128833.94948450796</v>
          </cell>
          <cell r="AA300">
            <v>148288.67218487046</v>
          </cell>
          <cell r="AB300">
            <v>165668.72318563797</v>
          </cell>
          <cell r="AC300">
            <v>180346.52008688066</v>
          </cell>
          <cell r="AD300">
            <v>196455.64463363227</v>
          </cell>
          <cell r="AE300">
            <v>214143.22941025626</v>
          </cell>
          <cell r="AF300">
            <v>233572.11377855809</v>
          </cell>
          <cell r="AG300">
            <v>254922.57357309852</v>
          </cell>
          <cell r="AH300">
            <v>278394.24646319123</v>
          </cell>
          <cell r="AI300">
            <v>304208.27564292762</v>
          </cell>
          <cell r="AJ300">
            <v>332609.69718756259</v>
          </cell>
          <cell r="AK300">
            <v>363870.09941259236</v>
          </cell>
          <cell r="AL300">
            <v>398290.58592959074</v>
          </cell>
          <cell r="AM300">
            <v>433523.82024297304</v>
          </cell>
        </row>
        <row r="332">
          <cell r="S332">
            <v>388</v>
          </cell>
        </row>
        <row r="338">
          <cell r="S338">
            <v>92913</v>
          </cell>
          <cell r="T338">
            <v>79284</v>
          </cell>
        </row>
        <row r="346">
          <cell r="S346">
            <v>51321.804953560379</v>
          </cell>
          <cell r="T346">
            <v>103145.38346449734</v>
          </cell>
          <cell r="U346">
            <v>75138.044487248233</v>
          </cell>
          <cell r="V346">
            <v>95495.197678766737</v>
          </cell>
          <cell r="W346">
            <v>161381.44043660996</v>
          </cell>
          <cell r="X346">
            <v>294563.17759326892</v>
          </cell>
          <cell r="Y346">
            <v>452606.90159949532</v>
          </cell>
          <cell r="Z346">
            <v>609775.41005457065</v>
          </cell>
          <cell r="AA346">
            <v>758593.23318700888</v>
          </cell>
          <cell r="AB346">
            <v>846854.9216288653</v>
          </cell>
          <cell r="AC346">
            <v>902001.25879461668</v>
          </cell>
          <cell r="AD346">
            <v>960328.34313322091</v>
          </cell>
          <cell r="AE346">
            <v>1021957.2798242299</v>
          </cell>
          <cell r="AF346">
            <v>1087337.4476215639</v>
          </cell>
          <cell r="AG346">
            <v>1156595.9081801258</v>
          </cell>
          <cell r="AH346">
            <v>1229988.6845393041</v>
          </cell>
          <cell r="AI346">
            <v>1307785.0038561758</v>
          </cell>
          <cell r="AJ346">
            <v>1390268.4673931003</v>
          </cell>
          <cell r="AK346">
            <v>1477738.2608634008</v>
          </cell>
          <cell r="AL346">
            <v>1570510.4148242308</v>
          </cell>
          <cell r="AM346">
            <v>1593779.4954904427</v>
          </cell>
        </row>
        <row r="349">
          <cell r="S349">
            <v>48362</v>
          </cell>
          <cell r="T349">
            <v>67093.712574850302</v>
          </cell>
          <cell r="U349">
            <v>20373.14</v>
          </cell>
          <cell r="V349">
            <v>20373.14</v>
          </cell>
          <cell r="W349">
            <v>674545.04000000015</v>
          </cell>
          <cell r="X349">
            <v>704924.54000000015</v>
          </cell>
          <cell r="Y349">
            <v>735304.04000000015</v>
          </cell>
          <cell r="Z349">
            <v>765683.54000000015</v>
          </cell>
          <cell r="AA349">
            <v>770547.2245862796</v>
          </cell>
          <cell r="AB349">
            <v>775747.93685640069</v>
          </cell>
          <cell r="AC349">
            <v>781310.60851968999</v>
          </cell>
          <cell r="AD349">
            <v>787262.140086737</v>
          </cell>
          <cell r="AE349">
            <v>793631.56630628021</v>
          </cell>
          <cell r="AF349">
            <v>800450.2362593743</v>
          </cell>
          <cell r="AG349">
            <v>807752.00946338929</v>
          </cell>
          <cell r="AH349">
            <v>815573.46946684364</v>
          </cell>
          <cell r="AI349">
            <v>823954.1565569978</v>
          </cell>
          <cell r="AJ349">
            <v>832936.82135666092</v>
          </cell>
          <cell r="AK349">
            <v>842567.70125626109</v>
          </cell>
          <cell r="AL349">
            <v>852896.8218132325</v>
          </cell>
          <cell r="AM349">
            <v>863978.3254549019</v>
          </cell>
        </row>
        <row r="357">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row>
        <row r="359">
          <cell r="S359">
            <v>2959.8049535603786</v>
          </cell>
          <cell r="T359">
            <v>36051.670889647037</v>
          </cell>
          <cell r="U359">
            <v>54764.904487248234</v>
          </cell>
          <cell r="V359">
            <v>75122.057678766738</v>
          </cell>
          <cell r="W359">
            <v>-513163.59956339019</v>
          </cell>
          <cell r="X359">
            <v>-410361.36240673123</v>
          </cell>
          <cell r="Y359">
            <v>-282697.13840050483</v>
          </cell>
          <cell r="Z359">
            <v>-155908.12994542951</v>
          </cell>
          <cell r="AA359">
            <v>-11953.991399270715</v>
          </cell>
          <cell r="AB359">
            <v>71106.98477246461</v>
          </cell>
          <cell r="AC359">
            <v>120690.65027492668</v>
          </cell>
          <cell r="AD359">
            <v>173066.20304648392</v>
          </cell>
          <cell r="AE359">
            <v>228325.71351794968</v>
          </cell>
          <cell r="AF359">
            <v>286887.21136218961</v>
          </cell>
          <cell r="AG359">
            <v>348843.89871673647</v>
          </cell>
          <cell r="AH359">
            <v>414415.21507246047</v>
          </cell>
          <cell r="AI359">
            <v>483830.84729917801</v>
          </cell>
          <cell r="AJ359">
            <v>557331.64603643934</v>
          </cell>
          <cell r="AK359">
            <v>635170.55960713967</v>
          </cell>
          <cell r="AL359">
            <v>717613.59301099833</v>
          </cell>
          <cell r="AM359">
            <v>729801.17003554082</v>
          </cell>
        </row>
        <row r="366">
          <cell r="R366">
            <v>2841</v>
          </cell>
          <cell r="S366">
            <v>1375</v>
          </cell>
          <cell r="T366">
            <v>4039</v>
          </cell>
          <cell r="U366">
            <v>36889.567683208239</v>
          </cell>
          <cell r="V366">
            <v>162948.44213253859</v>
          </cell>
          <cell r="W366">
            <v>319539.51538293809</v>
          </cell>
          <cell r="X366">
            <v>599740.90144047234</v>
          </cell>
          <cell r="Y366">
            <v>1022891.5947303325</v>
          </cell>
          <cell r="Z366">
            <v>1604615.7334489021</v>
          </cell>
          <cell r="AA366">
            <v>2343511.2470552358</v>
          </cell>
          <cell r="AB366">
            <v>3172769.119472994</v>
          </cell>
          <cell r="AC366">
            <v>4059899.10556834</v>
          </cell>
          <cell r="AD366">
            <v>5003944.0639489815</v>
          </cell>
          <cell r="AE366">
            <v>6008071.5252043363</v>
          </cell>
          <cell r="AF366">
            <v>7075830.677223742</v>
          </cell>
          <cell r="AG366">
            <v>8210935.3817074187</v>
          </cell>
          <cell r="AH366">
            <v>9417317.1518963352</v>
          </cell>
          <cell r="AI366">
            <v>10699155.374233378</v>
          </cell>
          <cell r="AJ366">
            <v>12060889.244244974</v>
          </cell>
          <cell r="AK366">
            <v>13507230.643659154</v>
          </cell>
          <cell r="AL366">
            <v>15043242.584957486</v>
          </cell>
          <cell r="AM366">
            <v>16619484.61770994</v>
          </cell>
        </row>
        <row r="370">
          <cell r="S370">
            <v>5629</v>
          </cell>
          <cell r="T370">
            <v>6809</v>
          </cell>
          <cell r="U370">
            <v>6809</v>
          </cell>
          <cell r="V370">
            <v>6809</v>
          </cell>
          <cell r="W370">
            <v>6809</v>
          </cell>
          <cell r="X370">
            <v>6809</v>
          </cell>
          <cell r="Y370">
            <v>6809</v>
          </cell>
          <cell r="Z370">
            <v>6809</v>
          </cell>
          <cell r="AA370">
            <v>6809</v>
          </cell>
          <cell r="AB370">
            <v>6809</v>
          </cell>
          <cell r="AC370">
            <v>6809</v>
          </cell>
          <cell r="AD370">
            <v>6809</v>
          </cell>
          <cell r="AE370">
            <v>6809</v>
          </cell>
          <cell r="AF370">
            <v>6809</v>
          </cell>
          <cell r="AG370">
            <v>6809</v>
          </cell>
          <cell r="AH370">
            <v>6809</v>
          </cell>
          <cell r="AI370">
            <v>6809</v>
          </cell>
          <cell r="AJ370">
            <v>6809</v>
          </cell>
          <cell r="AK370">
            <v>6809</v>
          </cell>
          <cell r="AL370">
            <v>6809</v>
          </cell>
          <cell r="AM370">
            <v>6809</v>
          </cell>
        </row>
        <row r="383">
          <cell r="S383">
            <v>72492</v>
          </cell>
        </row>
        <row r="388">
          <cell r="R388">
            <v>-2772</v>
          </cell>
          <cell r="S388">
            <v>-44114</v>
          </cell>
          <cell r="T388">
            <v>20239</v>
          </cell>
          <cell r="U388">
            <v>20239</v>
          </cell>
          <cell r="V388">
            <v>20239</v>
          </cell>
          <cell r="W388">
            <v>20239</v>
          </cell>
          <cell r="X388">
            <v>20239</v>
          </cell>
          <cell r="Y388">
            <v>20239</v>
          </cell>
          <cell r="Z388">
            <v>20239</v>
          </cell>
          <cell r="AA388">
            <v>20239</v>
          </cell>
          <cell r="AB388">
            <v>20239</v>
          </cell>
          <cell r="AC388">
            <v>20239</v>
          </cell>
          <cell r="AD388">
            <v>20239</v>
          </cell>
          <cell r="AE388">
            <v>20239</v>
          </cell>
          <cell r="AF388">
            <v>20239</v>
          </cell>
          <cell r="AG388">
            <v>20239</v>
          </cell>
          <cell r="AH388">
            <v>20239</v>
          </cell>
          <cell r="AI388">
            <v>20239</v>
          </cell>
          <cell r="AJ388">
            <v>20239</v>
          </cell>
          <cell r="AK388">
            <v>20239</v>
          </cell>
          <cell r="AL388">
            <v>20239</v>
          </cell>
          <cell r="AM388">
            <v>20239</v>
          </cell>
        </row>
        <row r="389">
          <cell r="R389">
            <v>0</v>
          </cell>
        </row>
        <row r="393">
          <cell r="R393">
            <v>240289</v>
          </cell>
          <cell r="S393">
            <v>240379</v>
          </cell>
          <cell r="T393">
            <v>411145</v>
          </cell>
          <cell r="U393">
            <v>411145</v>
          </cell>
          <cell r="V393">
            <v>411145</v>
          </cell>
          <cell r="W393">
            <v>16107220</v>
          </cell>
          <cell r="X393">
            <v>17626195</v>
          </cell>
          <cell r="Y393">
            <v>19145170</v>
          </cell>
          <cell r="Z393">
            <v>20741445</v>
          </cell>
          <cell r="AA393">
            <v>20984629.22931397</v>
          </cell>
          <cell r="AB393">
            <v>21244664.842820026</v>
          </cell>
          <cell r="AC393">
            <v>21522798.425984491</v>
          </cell>
          <cell r="AD393">
            <v>21820375.004336845</v>
          </cell>
          <cell r="AE393">
            <v>22216146.315314006</v>
          </cell>
          <cell r="AF393">
            <v>22557079.812968712</v>
          </cell>
          <cell r="AG393">
            <v>27175298.473169431</v>
          </cell>
          <cell r="AH393">
            <v>27566371.473342177</v>
          </cell>
          <cell r="AI393">
            <v>27985405.827849887</v>
          </cell>
          <cell r="AJ393">
            <v>28511839.067833044</v>
          </cell>
          <cell r="AK393">
            <v>28993383.062813051</v>
          </cell>
          <cell r="AL393">
            <v>29509839.090661623</v>
          </cell>
          <cell r="AM393">
            <v>30063914.272745088</v>
          </cell>
        </row>
        <row r="395">
          <cell r="S395">
            <v>2960</v>
          </cell>
          <cell r="T395">
            <v>6963</v>
          </cell>
          <cell r="U395">
            <v>54764.904487248234</v>
          </cell>
          <cell r="V395">
            <v>75122.057678766738</v>
          </cell>
          <cell r="W395">
            <v>-513163.59956339019</v>
          </cell>
          <cell r="X395">
            <v>-410361.36240673123</v>
          </cell>
          <cell r="Y395">
            <v>-282697.13840050483</v>
          </cell>
          <cell r="Z395">
            <v>-155908.12994542951</v>
          </cell>
          <cell r="AA395">
            <v>-11953.991399270715</v>
          </cell>
          <cell r="AB395">
            <v>71106.98477246461</v>
          </cell>
          <cell r="AC395">
            <v>120690.65027492668</v>
          </cell>
          <cell r="AD395">
            <v>173066.20304648392</v>
          </cell>
          <cell r="AE395">
            <v>228325.71351794968</v>
          </cell>
          <cell r="AF395">
            <v>286887.21136218961</v>
          </cell>
          <cell r="AG395">
            <v>348843.89871673647</v>
          </cell>
          <cell r="AH395">
            <v>414415.21507246047</v>
          </cell>
          <cell r="AI395">
            <v>483830.84729917801</v>
          </cell>
          <cell r="AJ395">
            <v>557331.64603643934</v>
          </cell>
          <cell r="AK395">
            <v>635170.55960713967</v>
          </cell>
          <cell r="AL395">
            <v>717613.59301099833</v>
          </cell>
          <cell r="AM395">
            <v>729801.17003554082</v>
          </cell>
        </row>
        <row r="396">
          <cell r="S396">
            <v>0</v>
          </cell>
          <cell r="T396">
            <v>3204</v>
          </cell>
          <cell r="U396">
            <v>10167</v>
          </cell>
          <cell r="V396">
            <v>64931.904487248234</v>
          </cell>
          <cell r="W396">
            <v>140053.96216601497</v>
          </cell>
          <cell r="X396">
            <v>-373109.63739737519</v>
          </cell>
          <cell r="Y396">
            <v>-783470.99980410642</v>
          </cell>
          <cell r="Z396">
            <v>-1066168.1382046114</v>
          </cell>
          <cell r="AA396">
            <v>-1222076.2681500409</v>
          </cell>
          <cell r="AB396">
            <v>-1234030.2595493116</v>
          </cell>
          <cell r="AC396">
            <v>-1162923.2747768471</v>
          </cell>
          <cell r="AD396">
            <v>-1042232.6245019204</v>
          </cell>
          <cell r="AE396">
            <v>-869166.4214554365</v>
          </cell>
          <cell r="AF396">
            <v>-640840.70793748682</v>
          </cell>
          <cell r="AG396">
            <v>-353953.49657529721</v>
          </cell>
          <cell r="AH396">
            <v>-5109.5978585607372</v>
          </cell>
          <cell r="AI396">
            <v>409305.61721389974</v>
          </cell>
          <cell r="AJ396">
            <v>893136.46451307775</v>
          </cell>
          <cell r="AK396">
            <v>1450468.110549517</v>
          </cell>
          <cell r="AL396">
            <v>2085638.6701566568</v>
          </cell>
          <cell r="AM396">
            <v>2803252.2631676551</v>
          </cell>
        </row>
        <row r="397">
          <cell r="R397">
            <v>240289</v>
          </cell>
          <cell r="S397">
            <v>243339</v>
          </cell>
          <cell r="T397">
            <v>421312</v>
          </cell>
          <cell r="U397">
            <v>476076.90448724822</v>
          </cell>
          <cell r="V397">
            <v>551198.96216601494</v>
          </cell>
          <cell r="W397">
            <v>15734110.362602625</v>
          </cell>
          <cell r="X397">
            <v>16842724.000195894</v>
          </cell>
          <cell r="Y397">
            <v>18079001.861795388</v>
          </cell>
          <cell r="Z397">
            <v>19519368.731849957</v>
          </cell>
          <cell r="AA397">
            <v>19750598.969764657</v>
          </cell>
          <cell r="AB397">
            <v>20081741.56804318</v>
          </cell>
          <cell r="AC397">
            <v>20480565.801482569</v>
          </cell>
          <cell r="AD397">
            <v>20951208.582881406</v>
          </cell>
          <cell r="AE397">
            <v>21575305.60737652</v>
          </cell>
          <cell r="AF397">
            <v>22203126.316393416</v>
          </cell>
          <cell r="AG397">
            <v>27170188.875310872</v>
          </cell>
          <cell r="AH397">
            <v>27975677.090556078</v>
          </cell>
          <cell r="AI397">
            <v>28878542.292362966</v>
          </cell>
          <cell r="AJ397">
            <v>29962307.178382561</v>
          </cell>
          <cell r="AK397">
            <v>31079021.732969709</v>
          </cell>
          <cell r="AL397">
            <v>32313091.35382928</v>
          </cell>
          <cell r="AM397">
            <v>33596967.705948286</v>
          </cell>
        </row>
        <row r="432">
          <cell r="S432">
            <v>71270.195046439621</v>
          </cell>
          <cell r="T432">
            <v>-79343.383464497339</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row>
        <row r="542">
          <cell r="U542">
            <v>4913.1400000000003</v>
          </cell>
          <cell r="V542">
            <v>4913.1400000000003</v>
          </cell>
          <cell r="W542">
            <v>233772.04</v>
          </cell>
          <cell r="X542">
            <v>264151.54000000004</v>
          </cell>
          <cell r="Y542">
            <v>294531.04000000004</v>
          </cell>
          <cell r="Z542">
            <v>324910.54000000004</v>
          </cell>
          <cell r="AA542">
            <v>329774.22458627948</v>
          </cell>
          <cell r="AB542">
            <v>334974.93685640063</v>
          </cell>
          <cell r="AC542">
            <v>340537.60851968988</v>
          </cell>
          <cell r="AD542">
            <v>346489.14008673694</v>
          </cell>
          <cell r="AE542">
            <v>352858.56630628015</v>
          </cell>
          <cell r="AF542">
            <v>359677.23625937424</v>
          </cell>
          <cell r="AG542">
            <v>366979.00946338859</v>
          </cell>
          <cell r="AH542">
            <v>374800.46946684347</v>
          </cell>
          <cell r="AI542">
            <v>383181.15655699768</v>
          </cell>
          <cell r="AJ542">
            <v>392163.8213566608</v>
          </cell>
          <cell r="AK542">
            <v>401794.70125626097</v>
          </cell>
          <cell r="AL542">
            <v>412123.82181323244</v>
          </cell>
          <cell r="AM542">
            <v>423205.32545490179</v>
          </cell>
        </row>
        <row r="573">
          <cell r="U573">
            <v>0</v>
          </cell>
          <cell r="V573">
            <v>0</v>
          </cell>
          <cell r="W573">
            <v>425313.00000000012</v>
          </cell>
          <cell r="X573">
            <v>425313.00000000012</v>
          </cell>
          <cell r="Y573">
            <v>425313.00000000012</v>
          </cell>
          <cell r="Z573">
            <v>425313.00000000012</v>
          </cell>
          <cell r="AA573">
            <v>425313.00000000012</v>
          </cell>
          <cell r="AB573">
            <v>425313.00000000012</v>
          </cell>
          <cell r="AC573">
            <v>425313.00000000012</v>
          </cell>
          <cell r="AD573">
            <v>425313.00000000012</v>
          </cell>
          <cell r="AE573">
            <v>425313.00000000012</v>
          </cell>
          <cell r="AF573">
            <v>425313.00000000012</v>
          </cell>
          <cell r="AG573">
            <v>425313.0000000007</v>
          </cell>
          <cell r="AH573">
            <v>425313.00000000012</v>
          </cell>
          <cell r="AI573">
            <v>425313.00000000012</v>
          </cell>
          <cell r="AJ573">
            <v>425313.00000000012</v>
          </cell>
          <cell r="AK573">
            <v>425313.00000000012</v>
          </cell>
          <cell r="AL573">
            <v>425313.00000000012</v>
          </cell>
          <cell r="AM573">
            <v>425313.00000000012</v>
          </cell>
        </row>
        <row r="604">
          <cell r="U604">
            <v>15460</v>
          </cell>
          <cell r="V604">
            <v>15460</v>
          </cell>
          <cell r="W604">
            <v>15460</v>
          </cell>
          <cell r="X604">
            <v>15460</v>
          </cell>
          <cell r="Y604">
            <v>15460</v>
          </cell>
          <cell r="Z604">
            <v>15460</v>
          </cell>
          <cell r="AA604">
            <v>15460</v>
          </cell>
          <cell r="AB604">
            <v>15460</v>
          </cell>
          <cell r="AC604">
            <v>15460</v>
          </cell>
          <cell r="AD604">
            <v>15460</v>
          </cell>
          <cell r="AE604">
            <v>15460</v>
          </cell>
          <cell r="AF604">
            <v>15460</v>
          </cell>
          <cell r="AG604">
            <v>15460</v>
          </cell>
          <cell r="AH604">
            <v>15460</v>
          </cell>
          <cell r="AI604">
            <v>15460</v>
          </cell>
          <cell r="AJ604">
            <v>15460</v>
          </cell>
          <cell r="AK604">
            <v>15460</v>
          </cell>
          <cell r="AL604">
            <v>15460</v>
          </cell>
          <cell r="AM604">
            <v>15460</v>
          </cell>
        </row>
      </sheetData>
      <sheetData sheetId="38" refreshError="1"/>
      <sheetData sheetId="39" refreshError="1"/>
      <sheetData sheetId="40" refreshError="1"/>
      <sheetData sheetId="41" refreshError="1"/>
      <sheetData sheetId="42" refreshError="1">
        <row r="8">
          <cell r="D8">
            <v>1</v>
          </cell>
        </row>
      </sheetData>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Output sheet for consolidation"/>
      <sheetName val="Output sheet"/>
      <sheetName val="Charts"/>
      <sheetName val="FIPAG"/>
      <sheetName val="NextStep"/>
      <sheetName val="Metas"/>
      <sheetName val="World Bank"/>
      <sheetName val="Audit sheet"/>
      <sheetName val="Format convention"/>
      <sheetName val="Goal seek"/>
      <sheetName val="Plan1"/>
    </sheetNames>
    <sheetDataSet>
      <sheetData sheetId="0">
        <row r="4281">
          <cell r="G4281">
            <v>453</v>
          </cell>
          <cell r="H4281">
            <v>453</v>
          </cell>
          <cell r="I4281">
            <v>453</v>
          </cell>
          <cell r="J4281">
            <v>452</v>
          </cell>
          <cell r="K4281">
            <v>452</v>
          </cell>
          <cell r="L4281">
            <v>451</v>
          </cell>
          <cell r="M4281">
            <v>0</v>
          </cell>
          <cell r="N4281">
            <v>0</v>
          </cell>
          <cell r="O4281">
            <v>0</v>
          </cell>
          <cell r="P4281">
            <v>0</v>
          </cell>
          <cell r="Q4281">
            <v>0</v>
          </cell>
          <cell r="R4281">
            <v>0</v>
          </cell>
          <cell r="S4281">
            <v>0</v>
          </cell>
          <cell r="T4281" t="str">
            <v>a</v>
          </cell>
          <cell r="U4281">
            <v>453</v>
          </cell>
          <cell r="W4281">
            <v>453</v>
          </cell>
          <cell r="X4281" t="str">
            <v>-</v>
          </cell>
          <cell r="Y4281" t="str">
            <v>-</v>
          </cell>
          <cell r="Z4281" t="str">
            <v>-</v>
          </cell>
        </row>
        <row r="4557">
          <cell r="G4557">
            <v>522839</v>
          </cell>
          <cell r="H4557">
            <v>532828</v>
          </cell>
          <cell r="I4557">
            <v>545713</v>
          </cell>
          <cell r="J4557">
            <v>534210</v>
          </cell>
          <cell r="K4557">
            <v>523398</v>
          </cell>
          <cell r="L4557">
            <v>543480</v>
          </cell>
          <cell r="M4557">
            <v>0</v>
          </cell>
          <cell r="N4557">
            <v>0</v>
          </cell>
          <cell r="O4557">
            <v>0</v>
          </cell>
          <cell r="P4557">
            <v>0</v>
          </cell>
          <cell r="Q4557">
            <v>0</v>
          </cell>
          <cell r="R4557">
            <v>0</v>
          </cell>
          <cell r="S4557">
            <v>0</v>
          </cell>
          <cell r="T4557" t="str">
            <v>s</v>
          </cell>
          <cell r="U4557">
            <v>1078541</v>
          </cell>
          <cell r="W4557">
            <v>1078541</v>
          </cell>
          <cell r="X4557" t="str">
            <v>-</v>
          </cell>
          <cell r="Y4557" t="str">
            <v>-</v>
          </cell>
          <cell r="Z4557" t="str">
            <v>-</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rystal Ball"/>
      <sheetName val="Base Case Simulation"/>
      <sheetName val="ERR"/>
      <sheetName val="Dollar Conversion"/>
      <sheetName val="Nampula Costs"/>
      <sheetName val="Assumptions"/>
      <sheetName val="Health Assumptions"/>
      <sheetName val="Household Demand"/>
      <sheetName val="Household Benefits"/>
      <sheetName val="Annual Costs"/>
      <sheetName val="Total Costs"/>
      <sheetName val="Annual Costs 2"/>
      <sheetName val="Total Costs 2"/>
      <sheetName val="Nampula Connections"/>
      <sheetName val="Business Benefits"/>
      <sheetName val="Health - DALYs Diarrhea"/>
      <sheetName val="Health Beneficiaries"/>
      <sheetName val="Health Benefits"/>
    </sheetNames>
    <sheetDataSet>
      <sheetData sheetId="0"/>
      <sheetData sheetId="1"/>
      <sheetData sheetId="2"/>
      <sheetData sheetId="3"/>
      <sheetData sheetId="4"/>
      <sheetData sheetId="5"/>
      <sheetData sheetId="6">
        <row r="45">
          <cell r="B45">
            <v>0.14966246014537307</v>
          </cell>
        </row>
      </sheetData>
      <sheetData sheetId="7"/>
      <sheetData sheetId="8">
        <row r="56">
          <cell r="B56">
            <v>0</v>
          </cell>
          <cell r="C56">
            <v>0</v>
          </cell>
          <cell r="D56">
            <v>0</v>
          </cell>
          <cell r="E56">
            <v>0</v>
          </cell>
          <cell r="F56">
            <v>0</v>
          </cell>
        </row>
        <row r="57">
          <cell r="B57">
            <v>0</v>
          </cell>
          <cell r="C57">
            <v>0</v>
          </cell>
          <cell r="D57">
            <v>0</v>
          </cell>
          <cell r="E57">
            <v>0</v>
          </cell>
          <cell r="F57">
            <v>0</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pula"/>
      <sheetName val="Nacala"/>
      <sheetName val="Nampula Scrap"/>
      <sheetName val="Nacala Scrap"/>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oject Description"/>
      <sheetName val="CB_DATA_"/>
      <sheetName val="ERR &amp; Sensitivity Analysis"/>
      <sheetName val="Cost-Benefit Summary"/>
      <sheetName val="Background Sheet 1"/>
      <sheetName val="Background Sheet 2"/>
      <sheetName val="Crystal Ball Report"/>
      <sheetName val="HDM-4 Vehicle Fleet"/>
      <sheetName val="HDM-4 Cost Streams"/>
      <sheetName val="HDM-4 AADT"/>
      <sheetName val="PS"/>
      <sheetName val="template - ERR"/>
    </sheetNames>
    <definedNames>
      <definedName name="Reset"/>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 proj"/>
      <sheetName val="Sch 1"/>
      <sheetName val="Sch 2"/>
      <sheetName val="Sch 3"/>
    </sheetNames>
    <sheetDataSet>
      <sheetData sheetId="0"/>
      <sheetData sheetId="1">
        <row r="73">
          <cell r="B73">
            <v>9819.9662821439961</v>
          </cell>
          <cell r="C73">
            <v>-4905.0144725928658</v>
          </cell>
          <cell r="D73">
            <v>-193354.60184137101</v>
          </cell>
          <cell r="E73">
            <v>-222867.39219327978</v>
          </cell>
          <cell r="F73">
            <v>-252727.9001901052</v>
          </cell>
          <cell r="G73">
            <v>-63144.885102454115</v>
          </cell>
          <cell r="H73">
            <v>-48821.322366078632</v>
          </cell>
          <cell r="I73">
            <v>-47068.907283409004</v>
          </cell>
          <cell r="J73">
            <v>-45165.510725740212</v>
          </cell>
          <cell r="K73">
            <v>-43100.764666268806</v>
          </cell>
          <cell r="L73">
            <v>-40863.652216727307</v>
          </cell>
          <cell r="M73">
            <v>-38442.471465023104</v>
          </cell>
          <cell r="N73">
            <v>-35824.797722206727</v>
          </cell>
          <cell r="O73">
            <v>-32997.444157595208</v>
          </cell>
          <cell r="P73">
            <v>-29946.42080783211</v>
          </cell>
          <cell r="Q73">
            <v>-26656.89195389461</v>
          </cell>
          <cell r="R73">
            <v>-23113.131869712517</v>
          </cell>
          <cell r="S73">
            <v>-19298.478957329826</v>
          </cell>
          <cell r="T73">
            <v>-15195.288296611328</v>
          </cell>
          <cell r="U73">
            <v>-10784.882652595144</v>
          </cell>
          <cell r="V73">
            <v>-6047.5020009637701</v>
          </cell>
        </row>
      </sheetData>
      <sheetData sheetId="2">
        <row r="66">
          <cell r="B66">
            <v>9819.9662821439961</v>
          </cell>
          <cell r="C66">
            <v>-20352.419967078433</v>
          </cell>
          <cell r="D66">
            <v>-138852.12637874947</v>
          </cell>
          <cell r="E66">
            <v>-160527.52200849931</v>
          </cell>
          <cell r="F66">
            <v>-182227.60343532241</v>
          </cell>
          <cell r="G66">
            <v>-45177.807859712724</v>
          </cell>
          <cell r="H66">
            <v>-45854.385189476641</v>
          </cell>
          <cell r="I66">
            <v>-46611.050669327087</v>
          </cell>
          <cell r="J66">
            <v>-46964.696313731605</v>
          </cell>
          <cell r="K66">
            <v>-47906.983099937424</v>
          </cell>
          <cell r="L66">
            <v>-162496.34233529991</v>
          </cell>
          <cell r="M66">
            <v>-311507.71053845598</v>
          </cell>
          <cell r="N66">
            <v>-210015.25586306176</v>
          </cell>
          <cell r="O66">
            <v>-83617.316513983562</v>
          </cell>
          <cell r="P66">
            <v>-79420.26957290525</v>
          </cell>
          <cell r="Q66">
            <v>-74829.172813197976</v>
          </cell>
          <cell r="R66">
            <v>-69990.586504427192</v>
          </cell>
          <cell r="S66">
            <v>-63854.902618480264</v>
          </cell>
          <cell r="T66">
            <v>-57168.147752942547</v>
          </cell>
          <cell r="U66">
            <v>-49382.792323944428</v>
          </cell>
          <cell r="V66">
            <v>-40352.633210645392</v>
          </cell>
        </row>
      </sheetData>
      <sheetData sheetId="3">
        <row r="67">
          <cell r="B67">
            <v>-4309.4738401499999</v>
          </cell>
          <cell r="C67">
            <v>-12771.337691791045</v>
          </cell>
          <cell r="D67">
            <v>-13926.901232081826</v>
          </cell>
          <cell r="E67">
            <v>-15182.561746178031</v>
          </cell>
          <cell r="F67">
            <v>-16453.014501424612</v>
          </cell>
          <cell r="G67">
            <v>-17766.713913478041</v>
          </cell>
          <cell r="H67">
            <v>-19082.199512670086</v>
          </cell>
          <cell r="I67">
            <v>-20407.037486111938</v>
          </cell>
          <cell r="J67">
            <v>-21650.925136615904</v>
          </cell>
          <cell r="K67">
            <v>-22883.204944232573</v>
          </cell>
          <cell r="L67">
            <v>-23884.584649541244</v>
          </cell>
          <cell r="M67">
            <v>-24543.807091277915</v>
          </cell>
          <cell r="N67">
            <v>-25049.331753625345</v>
          </cell>
          <cell r="O67">
            <v>-25420.596526834768</v>
          </cell>
          <cell r="P67">
            <v>-25508.456073707785</v>
          </cell>
          <cell r="Q67">
            <v>-25384.132948373168</v>
          </cell>
          <cell r="R67">
            <v>-25008.647473889876</v>
          </cell>
          <cell r="S67">
            <v>-24180.986554612464</v>
          </cell>
          <cell r="T67">
            <v>-22986.587992411969</v>
          </cell>
          <cell r="U67">
            <v>-21272.069257050145</v>
          </cell>
          <cell r="V67">
            <v>-18949.17272411062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 val="Sheet1"/>
    </sheetNames>
    <sheetDataSet>
      <sheetData sheetId="0"/>
      <sheetData sheetId="1"/>
      <sheetData sheetId="2">
        <row r="31">
          <cell r="J31">
            <v>0.1508175170937095</v>
          </cell>
        </row>
        <row r="33">
          <cell r="J33">
            <v>0.27516805127202959</v>
          </cell>
        </row>
        <row r="35">
          <cell r="J35">
            <v>0.57401443163426091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Assumptions"/>
      <sheetName val="Beneficiaries"/>
      <sheetName val="Benefits"/>
    </sheetNames>
    <sheetDataSet>
      <sheetData sheetId="0"/>
      <sheetData sheetId="1">
        <row r="31">
          <cell r="D31">
            <v>3</v>
          </cell>
        </row>
        <row r="34">
          <cell r="D34">
            <v>1.079</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User's Guide"/>
      <sheetName val="Project Description"/>
      <sheetName val="ERR &amp; Sensitivity Analysis"/>
      <sheetName val="Cost-Benefit Summary"/>
      <sheetName val="Dollar Conversion"/>
      <sheetName val="MCC Costs"/>
      <sheetName val="Water Demand"/>
      <sheetName val="Demand"/>
      <sheetName val="Health - DALYs Diarrhea"/>
      <sheetName val="Health Assumptions"/>
      <sheetName val="Health Beneficiaries"/>
      <sheetName val="Health Benefits"/>
      <sheetName val="Crystal Ball"/>
      <sheetName val="Charts"/>
      <sheetName val="Poverty Scorecard"/>
    </sheetNames>
    <sheetDataSet>
      <sheetData sheetId="0" refreshError="1"/>
      <sheetData sheetId="1" refreshError="1"/>
      <sheetData sheetId="2" refreshError="1"/>
      <sheetData sheetId="3">
        <row r="20">
          <cell r="D20">
            <v>-6.7917275875398753E-3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defaultRowHeight="15" x14ac:dyDescent="0.25"/>
  <cols>
    <col min="1" max="2" width="36.7109375" customWidth="1"/>
  </cols>
  <sheetData>
    <row r="1" spans="1:16" x14ac:dyDescent="0.25">
      <c r="A1" s="499" t="s">
        <v>243</v>
      </c>
    </row>
    <row r="2" spans="1:16" x14ac:dyDescent="0.25">
      <c r="P2" t="e">
        <f ca="1">_xll.CB.RecalcCounterFN()</f>
        <v>#NAME?</v>
      </c>
    </row>
    <row r="3" spans="1:16" x14ac:dyDescent="0.25">
      <c r="A3" t="s">
        <v>244</v>
      </c>
      <c r="B3" t="s">
        <v>245</v>
      </c>
      <c r="C3">
        <v>0</v>
      </c>
    </row>
    <row r="4" spans="1:16" x14ac:dyDescent="0.25">
      <c r="A4" t="s">
        <v>246</v>
      </c>
    </row>
    <row r="5" spans="1:16" x14ac:dyDescent="0.25">
      <c r="A5" t="s">
        <v>247</v>
      </c>
    </row>
    <row r="7" spans="1:16" x14ac:dyDescent="0.25">
      <c r="A7" s="499" t="s">
        <v>248</v>
      </c>
      <c r="B7" t="s">
        <v>249</v>
      </c>
    </row>
    <row r="8" spans="1:16" x14ac:dyDescent="0.25">
      <c r="B8">
        <v>2</v>
      </c>
    </row>
    <row r="10" spans="1:16" x14ac:dyDescent="0.25">
      <c r="A10" t="s">
        <v>250</v>
      </c>
    </row>
    <row r="11" spans="1:16" x14ac:dyDescent="0.25">
      <c r="A11" t="e">
        <f>CB_DATA_!#REF!</f>
        <v>#REF!</v>
      </c>
      <c r="B11" t="e">
        <f>'Crystal Ball'!#REF!</f>
        <v>#REF!</v>
      </c>
    </row>
    <row r="13" spans="1:16" x14ac:dyDescent="0.25">
      <c r="A13" t="s">
        <v>251</v>
      </c>
    </row>
    <row r="14" spans="1:16" x14ac:dyDescent="0.25">
      <c r="A14" t="s">
        <v>255</v>
      </c>
      <c r="B14" t="s">
        <v>259</v>
      </c>
    </row>
    <row r="16" spans="1:16" x14ac:dyDescent="0.25">
      <c r="A16" t="s">
        <v>252</v>
      </c>
    </row>
    <row r="19" spans="1:2" x14ac:dyDescent="0.25">
      <c r="A19" t="s">
        <v>253</v>
      </c>
    </row>
    <row r="20" spans="1:2" x14ac:dyDescent="0.25">
      <c r="A20">
        <v>31</v>
      </c>
      <c r="B20">
        <v>31</v>
      </c>
    </row>
    <row r="25" spans="1:2" x14ac:dyDescent="0.25">
      <c r="A25" s="499" t="s">
        <v>254</v>
      </c>
    </row>
    <row r="26" spans="1:2" x14ac:dyDescent="0.25">
      <c r="A26" s="500" t="s">
        <v>256</v>
      </c>
      <c r="B26" s="500" t="s">
        <v>260</v>
      </c>
    </row>
    <row r="27" spans="1:2" x14ac:dyDescent="0.25">
      <c r="A27" t="s">
        <v>257</v>
      </c>
      <c r="B27" t="s">
        <v>263</v>
      </c>
    </row>
    <row r="28" spans="1:2" x14ac:dyDescent="0.25">
      <c r="A28" s="500" t="s">
        <v>258</v>
      </c>
      <c r="B28" s="500" t="s">
        <v>258</v>
      </c>
    </row>
    <row r="29" spans="1:2" x14ac:dyDescent="0.25">
      <c r="A29" s="500" t="s">
        <v>260</v>
      </c>
      <c r="B29" s="500" t="s">
        <v>256</v>
      </c>
    </row>
    <row r="30" spans="1:2" x14ac:dyDescent="0.25">
      <c r="A30" t="s">
        <v>262</v>
      </c>
      <c r="B30" t="s">
        <v>261</v>
      </c>
    </row>
    <row r="31" spans="1:2" x14ac:dyDescent="0.25">
      <c r="A31" s="500" t="s">
        <v>258</v>
      </c>
      <c r="B31" s="500" t="s">
        <v>258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5"/>
  <sheetViews>
    <sheetView workbookViewId="0">
      <pane xSplit="2" ySplit="2" topLeftCell="C3" activePane="bottomRight" state="frozen"/>
      <selection pane="topRight" activeCell="D1" sqref="D1"/>
      <selection pane="bottomLeft" activeCell="A4" sqref="A4"/>
      <selection pane="bottomRight" activeCell="C6" sqref="C6"/>
    </sheetView>
  </sheetViews>
  <sheetFormatPr defaultRowHeight="11.25" x14ac:dyDescent="0.2"/>
  <cols>
    <col min="1" max="1" width="52" style="321" customWidth="1"/>
    <col min="2" max="2" width="9.140625" style="322"/>
    <col min="3" max="7" width="11.7109375" style="322" bestFit="1" customWidth="1"/>
    <col min="8" max="8" width="15.140625" style="322" bestFit="1" customWidth="1"/>
    <col min="9" max="11" width="16.140625" style="322" bestFit="1" customWidth="1"/>
    <col min="12" max="12" width="14.42578125" style="322" customWidth="1"/>
    <col min="13" max="22" width="12" style="322" bestFit="1" customWidth="1"/>
    <col min="23" max="256" width="9.140625" style="322"/>
    <col min="257" max="257" width="52" style="322" customWidth="1"/>
    <col min="258" max="258" width="9.140625" style="322"/>
    <col min="259" max="263" width="11.7109375" style="322" bestFit="1" customWidth="1"/>
    <col min="264" max="264" width="15.140625" style="322" bestFit="1" customWidth="1"/>
    <col min="265" max="267" width="16.140625" style="322" bestFit="1" customWidth="1"/>
    <col min="268" max="268" width="14.42578125" style="322" customWidth="1"/>
    <col min="269" max="278" width="12" style="322" bestFit="1" customWidth="1"/>
    <col min="279" max="512" width="9.140625" style="322"/>
    <col min="513" max="513" width="52" style="322" customWidth="1"/>
    <col min="514" max="514" width="9.140625" style="322"/>
    <col min="515" max="519" width="11.7109375" style="322" bestFit="1" customWidth="1"/>
    <col min="520" max="520" width="15.140625" style="322" bestFit="1" customWidth="1"/>
    <col min="521" max="523" width="16.140625" style="322" bestFit="1" customWidth="1"/>
    <col min="524" max="524" width="14.42578125" style="322" customWidth="1"/>
    <col min="525" max="534" width="12" style="322" bestFit="1" customWidth="1"/>
    <col min="535" max="768" width="9.140625" style="322"/>
    <col min="769" max="769" width="52" style="322" customWidth="1"/>
    <col min="770" max="770" width="9.140625" style="322"/>
    <col min="771" max="775" width="11.7109375" style="322" bestFit="1" customWidth="1"/>
    <col min="776" max="776" width="15.140625" style="322" bestFit="1" customWidth="1"/>
    <col min="777" max="779" width="16.140625" style="322" bestFit="1" customWidth="1"/>
    <col min="780" max="780" width="14.42578125" style="322" customWidth="1"/>
    <col min="781" max="790" width="12" style="322" bestFit="1" customWidth="1"/>
    <col min="791" max="1024" width="9.140625" style="322"/>
    <col min="1025" max="1025" width="52" style="322" customWidth="1"/>
    <col min="1026" max="1026" width="9.140625" style="322"/>
    <col min="1027" max="1031" width="11.7109375" style="322" bestFit="1" customWidth="1"/>
    <col min="1032" max="1032" width="15.140625" style="322" bestFit="1" customWidth="1"/>
    <col min="1033" max="1035" width="16.140625" style="322" bestFit="1" customWidth="1"/>
    <col min="1036" max="1036" width="14.42578125" style="322" customWidth="1"/>
    <col min="1037" max="1046" width="12" style="322" bestFit="1" customWidth="1"/>
    <col min="1047" max="1280" width="9.140625" style="322"/>
    <col min="1281" max="1281" width="52" style="322" customWidth="1"/>
    <col min="1282" max="1282" width="9.140625" style="322"/>
    <col min="1283" max="1287" width="11.7109375" style="322" bestFit="1" customWidth="1"/>
    <col min="1288" max="1288" width="15.140625" style="322" bestFit="1" customWidth="1"/>
    <col min="1289" max="1291" width="16.140625" style="322" bestFit="1" customWidth="1"/>
    <col min="1292" max="1292" width="14.42578125" style="322" customWidth="1"/>
    <col min="1293" max="1302" width="12" style="322" bestFit="1" customWidth="1"/>
    <col min="1303" max="1536" width="9.140625" style="322"/>
    <col min="1537" max="1537" width="52" style="322" customWidth="1"/>
    <col min="1538" max="1538" width="9.140625" style="322"/>
    <col min="1539" max="1543" width="11.7109375" style="322" bestFit="1" customWidth="1"/>
    <col min="1544" max="1544" width="15.140625" style="322" bestFit="1" customWidth="1"/>
    <col min="1545" max="1547" width="16.140625" style="322" bestFit="1" customWidth="1"/>
    <col min="1548" max="1548" width="14.42578125" style="322" customWidth="1"/>
    <col min="1549" max="1558" width="12" style="322" bestFit="1" customWidth="1"/>
    <col min="1559" max="1792" width="9.140625" style="322"/>
    <col min="1793" max="1793" width="52" style="322" customWidth="1"/>
    <col min="1794" max="1794" width="9.140625" style="322"/>
    <col min="1795" max="1799" width="11.7109375" style="322" bestFit="1" customWidth="1"/>
    <col min="1800" max="1800" width="15.140625" style="322" bestFit="1" customWidth="1"/>
    <col min="1801" max="1803" width="16.140625" style="322" bestFit="1" customWidth="1"/>
    <col min="1804" max="1804" width="14.42578125" style="322" customWidth="1"/>
    <col min="1805" max="1814" width="12" style="322" bestFit="1" customWidth="1"/>
    <col min="1815" max="2048" width="9.140625" style="322"/>
    <col min="2049" max="2049" width="52" style="322" customWidth="1"/>
    <col min="2050" max="2050" width="9.140625" style="322"/>
    <col min="2051" max="2055" width="11.7109375" style="322" bestFit="1" customWidth="1"/>
    <col min="2056" max="2056" width="15.140625" style="322" bestFit="1" customWidth="1"/>
    <col min="2057" max="2059" width="16.140625" style="322" bestFit="1" customWidth="1"/>
    <col min="2060" max="2060" width="14.42578125" style="322" customWidth="1"/>
    <col min="2061" max="2070" width="12" style="322" bestFit="1" customWidth="1"/>
    <col min="2071" max="2304" width="9.140625" style="322"/>
    <col min="2305" max="2305" width="52" style="322" customWidth="1"/>
    <col min="2306" max="2306" width="9.140625" style="322"/>
    <col min="2307" max="2311" width="11.7109375" style="322" bestFit="1" customWidth="1"/>
    <col min="2312" max="2312" width="15.140625" style="322" bestFit="1" customWidth="1"/>
    <col min="2313" max="2315" width="16.140625" style="322" bestFit="1" customWidth="1"/>
    <col min="2316" max="2316" width="14.42578125" style="322" customWidth="1"/>
    <col min="2317" max="2326" width="12" style="322" bestFit="1" customWidth="1"/>
    <col min="2327" max="2560" width="9.140625" style="322"/>
    <col min="2561" max="2561" width="52" style="322" customWidth="1"/>
    <col min="2562" max="2562" width="9.140625" style="322"/>
    <col min="2563" max="2567" width="11.7109375" style="322" bestFit="1" customWidth="1"/>
    <col min="2568" max="2568" width="15.140625" style="322" bestFit="1" customWidth="1"/>
    <col min="2569" max="2571" width="16.140625" style="322" bestFit="1" customWidth="1"/>
    <col min="2572" max="2572" width="14.42578125" style="322" customWidth="1"/>
    <col min="2573" max="2582" width="12" style="322" bestFit="1" customWidth="1"/>
    <col min="2583" max="2816" width="9.140625" style="322"/>
    <col min="2817" max="2817" width="52" style="322" customWidth="1"/>
    <col min="2818" max="2818" width="9.140625" style="322"/>
    <col min="2819" max="2823" width="11.7109375" style="322" bestFit="1" customWidth="1"/>
    <col min="2824" max="2824" width="15.140625" style="322" bestFit="1" customWidth="1"/>
    <col min="2825" max="2827" width="16.140625" style="322" bestFit="1" customWidth="1"/>
    <col min="2828" max="2828" width="14.42578125" style="322" customWidth="1"/>
    <col min="2829" max="2838" width="12" style="322" bestFit="1" customWidth="1"/>
    <col min="2839" max="3072" width="9.140625" style="322"/>
    <col min="3073" max="3073" width="52" style="322" customWidth="1"/>
    <col min="3074" max="3074" width="9.140625" style="322"/>
    <col min="3075" max="3079" width="11.7109375" style="322" bestFit="1" customWidth="1"/>
    <col min="3080" max="3080" width="15.140625" style="322" bestFit="1" customWidth="1"/>
    <col min="3081" max="3083" width="16.140625" style="322" bestFit="1" customWidth="1"/>
    <col min="3084" max="3084" width="14.42578125" style="322" customWidth="1"/>
    <col min="3085" max="3094" width="12" style="322" bestFit="1" customWidth="1"/>
    <col min="3095" max="3328" width="9.140625" style="322"/>
    <col min="3329" max="3329" width="52" style="322" customWidth="1"/>
    <col min="3330" max="3330" width="9.140625" style="322"/>
    <col min="3331" max="3335" width="11.7109375" style="322" bestFit="1" customWidth="1"/>
    <col min="3336" max="3336" width="15.140625" style="322" bestFit="1" customWidth="1"/>
    <col min="3337" max="3339" width="16.140625" style="322" bestFit="1" customWidth="1"/>
    <col min="3340" max="3340" width="14.42578125" style="322" customWidth="1"/>
    <col min="3341" max="3350" width="12" style="322" bestFit="1" customWidth="1"/>
    <col min="3351" max="3584" width="9.140625" style="322"/>
    <col min="3585" max="3585" width="52" style="322" customWidth="1"/>
    <col min="3586" max="3586" width="9.140625" style="322"/>
    <col min="3587" max="3591" width="11.7109375" style="322" bestFit="1" customWidth="1"/>
    <col min="3592" max="3592" width="15.140625" style="322" bestFit="1" customWidth="1"/>
    <col min="3593" max="3595" width="16.140625" style="322" bestFit="1" customWidth="1"/>
    <col min="3596" max="3596" width="14.42578125" style="322" customWidth="1"/>
    <col min="3597" max="3606" width="12" style="322" bestFit="1" customWidth="1"/>
    <col min="3607" max="3840" width="9.140625" style="322"/>
    <col min="3841" max="3841" width="52" style="322" customWidth="1"/>
    <col min="3842" max="3842" width="9.140625" style="322"/>
    <col min="3843" max="3847" width="11.7109375" style="322" bestFit="1" customWidth="1"/>
    <col min="3848" max="3848" width="15.140625" style="322" bestFit="1" customWidth="1"/>
    <col min="3849" max="3851" width="16.140625" style="322" bestFit="1" customWidth="1"/>
    <col min="3852" max="3852" width="14.42578125" style="322" customWidth="1"/>
    <col min="3853" max="3862" width="12" style="322" bestFit="1" customWidth="1"/>
    <col min="3863" max="4096" width="9.140625" style="322"/>
    <col min="4097" max="4097" width="52" style="322" customWidth="1"/>
    <col min="4098" max="4098" width="9.140625" style="322"/>
    <col min="4099" max="4103" width="11.7109375" style="322" bestFit="1" customWidth="1"/>
    <col min="4104" max="4104" width="15.140625" style="322" bestFit="1" customWidth="1"/>
    <col min="4105" max="4107" width="16.140625" style="322" bestFit="1" customWidth="1"/>
    <col min="4108" max="4108" width="14.42578125" style="322" customWidth="1"/>
    <col min="4109" max="4118" width="12" style="322" bestFit="1" customWidth="1"/>
    <col min="4119" max="4352" width="9.140625" style="322"/>
    <col min="4353" max="4353" width="52" style="322" customWidth="1"/>
    <col min="4354" max="4354" width="9.140625" style="322"/>
    <col min="4355" max="4359" width="11.7109375" style="322" bestFit="1" customWidth="1"/>
    <col min="4360" max="4360" width="15.140625" style="322" bestFit="1" customWidth="1"/>
    <col min="4361" max="4363" width="16.140625" style="322" bestFit="1" customWidth="1"/>
    <col min="4364" max="4364" width="14.42578125" style="322" customWidth="1"/>
    <col min="4365" max="4374" width="12" style="322" bestFit="1" customWidth="1"/>
    <col min="4375" max="4608" width="9.140625" style="322"/>
    <col min="4609" max="4609" width="52" style="322" customWidth="1"/>
    <col min="4610" max="4610" width="9.140625" style="322"/>
    <col min="4611" max="4615" width="11.7109375" style="322" bestFit="1" customWidth="1"/>
    <col min="4616" max="4616" width="15.140625" style="322" bestFit="1" customWidth="1"/>
    <col min="4617" max="4619" width="16.140625" style="322" bestFit="1" customWidth="1"/>
    <col min="4620" max="4620" width="14.42578125" style="322" customWidth="1"/>
    <col min="4621" max="4630" width="12" style="322" bestFit="1" customWidth="1"/>
    <col min="4631" max="4864" width="9.140625" style="322"/>
    <col min="4865" max="4865" width="52" style="322" customWidth="1"/>
    <col min="4866" max="4866" width="9.140625" style="322"/>
    <col min="4867" max="4871" width="11.7109375" style="322" bestFit="1" customWidth="1"/>
    <col min="4872" max="4872" width="15.140625" style="322" bestFit="1" customWidth="1"/>
    <col min="4873" max="4875" width="16.140625" style="322" bestFit="1" customWidth="1"/>
    <col min="4876" max="4876" width="14.42578125" style="322" customWidth="1"/>
    <col min="4877" max="4886" width="12" style="322" bestFit="1" customWidth="1"/>
    <col min="4887" max="5120" width="9.140625" style="322"/>
    <col min="5121" max="5121" width="52" style="322" customWidth="1"/>
    <col min="5122" max="5122" width="9.140625" style="322"/>
    <col min="5123" max="5127" width="11.7109375" style="322" bestFit="1" customWidth="1"/>
    <col min="5128" max="5128" width="15.140625" style="322" bestFit="1" customWidth="1"/>
    <col min="5129" max="5131" width="16.140625" style="322" bestFit="1" customWidth="1"/>
    <col min="5132" max="5132" width="14.42578125" style="322" customWidth="1"/>
    <col min="5133" max="5142" width="12" style="322" bestFit="1" customWidth="1"/>
    <col min="5143" max="5376" width="9.140625" style="322"/>
    <col min="5377" max="5377" width="52" style="322" customWidth="1"/>
    <col min="5378" max="5378" width="9.140625" style="322"/>
    <col min="5379" max="5383" width="11.7109375" style="322" bestFit="1" customWidth="1"/>
    <col min="5384" max="5384" width="15.140625" style="322" bestFit="1" customWidth="1"/>
    <col min="5385" max="5387" width="16.140625" style="322" bestFit="1" customWidth="1"/>
    <col min="5388" max="5388" width="14.42578125" style="322" customWidth="1"/>
    <col min="5389" max="5398" width="12" style="322" bestFit="1" customWidth="1"/>
    <col min="5399" max="5632" width="9.140625" style="322"/>
    <col min="5633" max="5633" width="52" style="322" customWidth="1"/>
    <col min="5634" max="5634" width="9.140625" style="322"/>
    <col min="5635" max="5639" width="11.7109375" style="322" bestFit="1" customWidth="1"/>
    <col min="5640" max="5640" width="15.140625" style="322" bestFit="1" customWidth="1"/>
    <col min="5641" max="5643" width="16.140625" style="322" bestFit="1" customWidth="1"/>
    <col min="5644" max="5644" width="14.42578125" style="322" customWidth="1"/>
    <col min="5645" max="5654" width="12" style="322" bestFit="1" customWidth="1"/>
    <col min="5655" max="5888" width="9.140625" style="322"/>
    <col min="5889" max="5889" width="52" style="322" customWidth="1"/>
    <col min="5890" max="5890" width="9.140625" style="322"/>
    <col min="5891" max="5895" width="11.7109375" style="322" bestFit="1" customWidth="1"/>
    <col min="5896" max="5896" width="15.140625" style="322" bestFit="1" customWidth="1"/>
    <col min="5897" max="5899" width="16.140625" style="322" bestFit="1" customWidth="1"/>
    <col min="5900" max="5900" width="14.42578125" style="322" customWidth="1"/>
    <col min="5901" max="5910" width="12" style="322" bestFit="1" customWidth="1"/>
    <col min="5911" max="6144" width="9.140625" style="322"/>
    <col min="6145" max="6145" width="52" style="322" customWidth="1"/>
    <col min="6146" max="6146" width="9.140625" style="322"/>
    <col min="6147" max="6151" width="11.7109375" style="322" bestFit="1" customWidth="1"/>
    <col min="6152" max="6152" width="15.140625" style="322" bestFit="1" customWidth="1"/>
    <col min="6153" max="6155" width="16.140625" style="322" bestFit="1" customWidth="1"/>
    <col min="6156" max="6156" width="14.42578125" style="322" customWidth="1"/>
    <col min="6157" max="6166" width="12" style="322" bestFit="1" customWidth="1"/>
    <col min="6167" max="6400" width="9.140625" style="322"/>
    <col min="6401" max="6401" width="52" style="322" customWidth="1"/>
    <col min="6402" max="6402" width="9.140625" style="322"/>
    <col min="6403" max="6407" width="11.7109375" style="322" bestFit="1" customWidth="1"/>
    <col min="6408" max="6408" width="15.140625" style="322" bestFit="1" customWidth="1"/>
    <col min="6409" max="6411" width="16.140625" style="322" bestFit="1" customWidth="1"/>
    <col min="6412" max="6412" width="14.42578125" style="322" customWidth="1"/>
    <col min="6413" max="6422" width="12" style="322" bestFit="1" customWidth="1"/>
    <col min="6423" max="6656" width="9.140625" style="322"/>
    <col min="6657" max="6657" width="52" style="322" customWidth="1"/>
    <col min="6658" max="6658" width="9.140625" style="322"/>
    <col min="6659" max="6663" width="11.7109375" style="322" bestFit="1" customWidth="1"/>
    <col min="6664" max="6664" width="15.140625" style="322" bestFit="1" customWidth="1"/>
    <col min="6665" max="6667" width="16.140625" style="322" bestFit="1" customWidth="1"/>
    <col min="6668" max="6668" width="14.42578125" style="322" customWidth="1"/>
    <col min="6669" max="6678" width="12" style="322" bestFit="1" customWidth="1"/>
    <col min="6679" max="6912" width="9.140625" style="322"/>
    <col min="6913" max="6913" width="52" style="322" customWidth="1"/>
    <col min="6914" max="6914" width="9.140625" style="322"/>
    <col min="6915" max="6919" width="11.7109375" style="322" bestFit="1" customWidth="1"/>
    <col min="6920" max="6920" width="15.140625" style="322" bestFit="1" customWidth="1"/>
    <col min="6921" max="6923" width="16.140625" style="322" bestFit="1" customWidth="1"/>
    <col min="6924" max="6924" width="14.42578125" style="322" customWidth="1"/>
    <col min="6925" max="6934" width="12" style="322" bestFit="1" customWidth="1"/>
    <col min="6935" max="7168" width="9.140625" style="322"/>
    <col min="7169" max="7169" width="52" style="322" customWidth="1"/>
    <col min="7170" max="7170" width="9.140625" style="322"/>
    <col min="7171" max="7175" width="11.7109375" style="322" bestFit="1" customWidth="1"/>
    <col min="7176" max="7176" width="15.140625" style="322" bestFit="1" customWidth="1"/>
    <col min="7177" max="7179" width="16.140625" style="322" bestFit="1" customWidth="1"/>
    <col min="7180" max="7180" width="14.42578125" style="322" customWidth="1"/>
    <col min="7181" max="7190" width="12" style="322" bestFit="1" customWidth="1"/>
    <col min="7191" max="7424" width="9.140625" style="322"/>
    <col min="7425" max="7425" width="52" style="322" customWidth="1"/>
    <col min="7426" max="7426" width="9.140625" style="322"/>
    <col min="7427" max="7431" width="11.7109375" style="322" bestFit="1" customWidth="1"/>
    <col min="7432" max="7432" width="15.140625" style="322" bestFit="1" customWidth="1"/>
    <col min="7433" max="7435" width="16.140625" style="322" bestFit="1" customWidth="1"/>
    <col min="7436" max="7436" width="14.42578125" style="322" customWidth="1"/>
    <col min="7437" max="7446" width="12" style="322" bestFit="1" customWidth="1"/>
    <col min="7447" max="7680" width="9.140625" style="322"/>
    <col min="7681" max="7681" width="52" style="322" customWidth="1"/>
    <col min="7682" max="7682" width="9.140625" style="322"/>
    <col min="7683" max="7687" width="11.7109375" style="322" bestFit="1" customWidth="1"/>
    <col min="7688" max="7688" width="15.140625" style="322" bestFit="1" customWidth="1"/>
    <col min="7689" max="7691" width="16.140625" style="322" bestFit="1" customWidth="1"/>
    <col min="7692" max="7692" width="14.42578125" style="322" customWidth="1"/>
    <col min="7693" max="7702" width="12" style="322" bestFit="1" customWidth="1"/>
    <col min="7703" max="7936" width="9.140625" style="322"/>
    <col min="7937" max="7937" width="52" style="322" customWidth="1"/>
    <col min="7938" max="7938" width="9.140625" style="322"/>
    <col min="7939" max="7943" width="11.7109375" style="322" bestFit="1" customWidth="1"/>
    <col min="7944" max="7944" width="15.140625" style="322" bestFit="1" customWidth="1"/>
    <col min="7945" max="7947" width="16.140625" style="322" bestFit="1" customWidth="1"/>
    <col min="7948" max="7948" width="14.42578125" style="322" customWidth="1"/>
    <col min="7949" max="7958" width="12" style="322" bestFit="1" customWidth="1"/>
    <col min="7959" max="8192" width="9.140625" style="322"/>
    <col min="8193" max="8193" width="52" style="322" customWidth="1"/>
    <col min="8194" max="8194" width="9.140625" style="322"/>
    <col min="8195" max="8199" width="11.7109375" style="322" bestFit="1" customWidth="1"/>
    <col min="8200" max="8200" width="15.140625" style="322" bestFit="1" customWidth="1"/>
    <col min="8201" max="8203" width="16.140625" style="322" bestFit="1" customWidth="1"/>
    <col min="8204" max="8204" width="14.42578125" style="322" customWidth="1"/>
    <col min="8205" max="8214" width="12" style="322" bestFit="1" customWidth="1"/>
    <col min="8215" max="8448" width="9.140625" style="322"/>
    <col min="8449" max="8449" width="52" style="322" customWidth="1"/>
    <col min="8450" max="8450" width="9.140625" style="322"/>
    <col min="8451" max="8455" width="11.7109375" style="322" bestFit="1" customWidth="1"/>
    <col min="8456" max="8456" width="15.140625" style="322" bestFit="1" customWidth="1"/>
    <col min="8457" max="8459" width="16.140625" style="322" bestFit="1" customWidth="1"/>
    <col min="8460" max="8460" width="14.42578125" style="322" customWidth="1"/>
    <col min="8461" max="8470" width="12" style="322" bestFit="1" customWidth="1"/>
    <col min="8471" max="8704" width="9.140625" style="322"/>
    <col min="8705" max="8705" width="52" style="322" customWidth="1"/>
    <col min="8706" max="8706" width="9.140625" style="322"/>
    <col min="8707" max="8711" width="11.7109375" style="322" bestFit="1" customWidth="1"/>
    <col min="8712" max="8712" width="15.140625" style="322" bestFit="1" customWidth="1"/>
    <col min="8713" max="8715" width="16.140625" style="322" bestFit="1" customWidth="1"/>
    <col min="8716" max="8716" width="14.42578125" style="322" customWidth="1"/>
    <col min="8717" max="8726" width="12" style="322" bestFit="1" customWidth="1"/>
    <col min="8727" max="8960" width="9.140625" style="322"/>
    <col min="8961" max="8961" width="52" style="322" customWidth="1"/>
    <col min="8962" max="8962" width="9.140625" style="322"/>
    <col min="8963" max="8967" width="11.7109375" style="322" bestFit="1" customWidth="1"/>
    <col min="8968" max="8968" width="15.140625" style="322" bestFit="1" customWidth="1"/>
    <col min="8969" max="8971" width="16.140625" style="322" bestFit="1" customWidth="1"/>
    <col min="8972" max="8972" width="14.42578125" style="322" customWidth="1"/>
    <col min="8973" max="8982" width="12" style="322" bestFit="1" customWidth="1"/>
    <col min="8983" max="9216" width="9.140625" style="322"/>
    <col min="9217" max="9217" width="52" style="322" customWidth="1"/>
    <col min="9218" max="9218" width="9.140625" style="322"/>
    <col min="9219" max="9223" width="11.7109375" style="322" bestFit="1" customWidth="1"/>
    <col min="9224" max="9224" width="15.140625" style="322" bestFit="1" customWidth="1"/>
    <col min="9225" max="9227" width="16.140625" style="322" bestFit="1" customWidth="1"/>
    <col min="9228" max="9228" width="14.42578125" style="322" customWidth="1"/>
    <col min="9229" max="9238" width="12" style="322" bestFit="1" customWidth="1"/>
    <col min="9239" max="9472" width="9.140625" style="322"/>
    <col min="9473" max="9473" width="52" style="322" customWidth="1"/>
    <col min="9474" max="9474" width="9.140625" style="322"/>
    <col min="9475" max="9479" width="11.7109375" style="322" bestFit="1" customWidth="1"/>
    <col min="9480" max="9480" width="15.140625" style="322" bestFit="1" customWidth="1"/>
    <col min="9481" max="9483" width="16.140625" style="322" bestFit="1" customWidth="1"/>
    <col min="9484" max="9484" width="14.42578125" style="322" customWidth="1"/>
    <col min="9485" max="9494" width="12" style="322" bestFit="1" customWidth="1"/>
    <col min="9495" max="9728" width="9.140625" style="322"/>
    <col min="9729" max="9729" width="52" style="322" customWidth="1"/>
    <col min="9730" max="9730" width="9.140625" style="322"/>
    <col min="9731" max="9735" width="11.7109375" style="322" bestFit="1" customWidth="1"/>
    <col min="9736" max="9736" width="15.140625" style="322" bestFit="1" customWidth="1"/>
    <col min="9737" max="9739" width="16.140625" style="322" bestFit="1" customWidth="1"/>
    <col min="9740" max="9740" width="14.42578125" style="322" customWidth="1"/>
    <col min="9741" max="9750" width="12" style="322" bestFit="1" customWidth="1"/>
    <col min="9751" max="9984" width="9.140625" style="322"/>
    <col min="9985" max="9985" width="52" style="322" customWidth="1"/>
    <col min="9986" max="9986" width="9.140625" style="322"/>
    <col min="9987" max="9991" width="11.7109375" style="322" bestFit="1" customWidth="1"/>
    <col min="9992" max="9992" width="15.140625" style="322" bestFit="1" customWidth="1"/>
    <col min="9993" max="9995" width="16.140625" style="322" bestFit="1" customWidth="1"/>
    <col min="9996" max="9996" width="14.42578125" style="322" customWidth="1"/>
    <col min="9997" max="10006" width="12" style="322" bestFit="1" customWidth="1"/>
    <col min="10007" max="10240" width="9.140625" style="322"/>
    <col min="10241" max="10241" width="52" style="322" customWidth="1"/>
    <col min="10242" max="10242" width="9.140625" style="322"/>
    <col min="10243" max="10247" width="11.7109375" style="322" bestFit="1" customWidth="1"/>
    <col min="10248" max="10248" width="15.140625" style="322" bestFit="1" customWidth="1"/>
    <col min="10249" max="10251" width="16.140625" style="322" bestFit="1" customWidth="1"/>
    <col min="10252" max="10252" width="14.42578125" style="322" customWidth="1"/>
    <col min="10253" max="10262" width="12" style="322" bestFit="1" customWidth="1"/>
    <col min="10263" max="10496" width="9.140625" style="322"/>
    <col min="10497" max="10497" width="52" style="322" customWidth="1"/>
    <col min="10498" max="10498" width="9.140625" style="322"/>
    <col min="10499" max="10503" width="11.7109375" style="322" bestFit="1" customWidth="1"/>
    <col min="10504" max="10504" width="15.140625" style="322" bestFit="1" customWidth="1"/>
    <col min="10505" max="10507" width="16.140625" style="322" bestFit="1" customWidth="1"/>
    <col min="10508" max="10508" width="14.42578125" style="322" customWidth="1"/>
    <col min="10509" max="10518" width="12" style="322" bestFit="1" customWidth="1"/>
    <col min="10519" max="10752" width="9.140625" style="322"/>
    <col min="10753" max="10753" width="52" style="322" customWidth="1"/>
    <col min="10754" max="10754" width="9.140625" style="322"/>
    <col min="10755" max="10759" width="11.7109375" style="322" bestFit="1" customWidth="1"/>
    <col min="10760" max="10760" width="15.140625" style="322" bestFit="1" customWidth="1"/>
    <col min="10761" max="10763" width="16.140625" style="322" bestFit="1" customWidth="1"/>
    <col min="10764" max="10764" width="14.42578125" style="322" customWidth="1"/>
    <col min="10765" max="10774" width="12" style="322" bestFit="1" customWidth="1"/>
    <col min="10775" max="11008" width="9.140625" style="322"/>
    <col min="11009" max="11009" width="52" style="322" customWidth="1"/>
    <col min="11010" max="11010" width="9.140625" style="322"/>
    <col min="11011" max="11015" width="11.7109375" style="322" bestFit="1" customWidth="1"/>
    <col min="11016" max="11016" width="15.140625" style="322" bestFit="1" customWidth="1"/>
    <col min="11017" max="11019" width="16.140625" style="322" bestFit="1" customWidth="1"/>
    <col min="11020" max="11020" width="14.42578125" style="322" customWidth="1"/>
    <col min="11021" max="11030" width="12" style="322" bestFit="1" customWidth="1"/>
    <col min="11031" max="11264" width="9.140625" style="322"/>
    <col min="11265" max="11265" width="52" style="322" customWidth="1"/>
    <col min="11266" max="11266" width="9.140625" style="322"/>
    <col min="11267" max="11271" width="11.7109375" style="322" bestFit="1" customWidth="1"/>
    <col min="11272" max="11272" width="15.140625" style="322" bestFit="1" customWidth="1"/>
    <col min="11273" max="11275" width="16.140625" style="322" bestFit="1" customWidth="1"/>
    <col min="11276" max="11276" width="14.42578125" style="322" customWidth="1"/>
    <col min="11277" max="11286" width="12" style="322" bestFit="1" customWidth="1"/>
    <col min="11287" max="11520" width="9.140625" style="322"/>
    <col min="11521" max="11521" width="52" style="322" customWidth="1"/>
    <col min="11522" max="11522" width="9.140625" style="322"/>
    <col min="11523" max="11527" width="11.7109375" style="322" bestFit="1" customWidth="1"/>
    <col min="11528" max="11528" width="15.140625" style="322" bestFit="1" customWidth="1"/>
    <col min="11529" max="11531" width="16.140625" style="322" bestFit="1" customWidth="1"/>
    <col min="11532" max="11532" width="14.42578125" style="322" customWidth="1"/>
    <col min="11533" max="11542" width="12" style="322" bestFit="1" customWidth="1"/>
    <col min="11543" max="11776" width="9.140625" style="322"/>
    <col min="11777" max="11777" width="52" style="322" customWidth="1"/>
    <col min="11778" max="11778" width="9.140625" style="322"/>
    <col min="11779" max="11783" width="11.7109375" style="322" bestFit="1" customWidth="1"/>
    <col min="11784" max="11784" width="15.140625" style="322" bestFit="1" customWidth="1"/>
    <col min="11785" max="11787" width="16.140625" style="322" bestFit="1" customWidth="1"/>
    <col min="11788" max="11788" width="14.42578125" style="322" customWidth="1"/>
    <col min="11789" max="11798" width="12" style="322" bestFit="1" customWidth="1"/>
    <col min="11799" max="12032" width="9.140625" style="322"/>
    <col min="12033" max="12033" width="52" style="322" customWidth="1"/>
    <col min="12034" max="12034" width="9.140625" style="322"/>
    <col min="12035" max="12039" width="11.7109375" style="322" bestFit="1" customWidth="1"/>
    <col min="12040" max="12040" width="15.140625" style="322" bestFit="1" customWidth="1"/>
    <col min="12041" max="12043" width="16.140625" style="322" bestFit="1" customWidth="1"/>
    <col min="12044" max="12044" width="14.42578125" style="322" customWidth="1"/>
    <col min="12045" max="12054" width="12" style="322" bestFit="1" customWidth="1"/>
    <col min="12055" max="12288" width="9.140625" style="322"/>
    <col min="12289" max="12289" width="52" style="322" customWidth="1"/>
    <col min="12290" max="12290" width="9.140625" style="322"/>
    <col min="12291" max="12295" width="11.7109375" style="322" bestFit="1" customWidth="1"/>
    <col min="12296" max="12296" width="15.140625" style="322" bestFit="1" customWidth="1"/>
    <col min="12297" max="12299" width="16.140625" style="322" bestFit="1" customWidth="1"/>
    <col min="12300" max="12300" width="14.42578125" style="322" customWidth="1"/>
    <col min="12301" max="12310" width="12" style="322" bestFit="1" customWidth="1"/>
    <col min="12311" max="12544" width="9.140625" style="322"/>
    <col min="12545" max="12545" width="52" style="322" customWidth="1"/>
    <col min="12546" max="12546" width="9.140625" style="322"/>
    <col min="12547" max="12551" width="11.7109375" style="322" bestFit="1" customWidth="1"/>
    <col min="12552" max="12552" width="15.140625" style="322" bestFit="1" customWidth="1"/>
    <col min="12553" max="12555" width="16.140625" style="322" bestFit="1" customWidth="1"/>
    <col min="12556" max="12556" width="14.42578125" style="322" customWidth="1"/>
    <col min="12557" max="12566" width="12" style="322" bestFit="1" customWidth="1"/>
    <col min="12567" max="12800" width="9.140625" style="322"/>
    <col min="12801" max="12801" width="52" style="322" customWidth="1"/>
    <col min="12802" max="12802" width="9.140625" style="322"/>
    <col min="12803" max="12807" width="11.7109375" style="322" bestFit="1" customWidth="1"/>
    <col min="12808" max="12808" width="15.140625" style="322" bestFit="1" customWidth="1"/>
    <col min="12809" max="12811" width="16.140625" style="322" bestFit="1" customWidth="1"/>
    <col min="12812" max="12812" width="14.42578125" style="322" customWidth="1"/>
    <col min="12813" max="12822" width="12" style="322" bestFit="1" customWidth="1"/>
    <col min="12823" max="13056" width="9.140625" style="322"/>
    <col min="13057" max="13057" width="52" style="322" customWidth="1"/>
    <col min="13058" max="13058" width="9.140625" style="322"/>
    <col min="13059" max="13063" width="11.7109375" style="322" bestFit="1" customWidth="1"/>
    <col min="13064" max="13064" width="15.140625" style="322" bestFit="1" customWidth="1"/>
    <col min="13065" max="13067" width="16.140625" style="322" bestFit="1" customWidth="1"/>
    <col min="13068" max="13068" width="14.42578125" style="322" customWidth="1"/>
    <col min="13069" max="13078" width="12" style="322" bestFit="1" customWidth="1"/>
    <col min="13079" max="13312" width="9.140625" style="322"/>
    <col min="13313" max="13313" width="52" style="322" customWidth="1"/>
    <col min="13314" max="13314" width="9.140625" style="322"/>
    <col min="13315" max="13319" width="11.7109375" style="322" bestFit="1" customWidth="1"/>
    <col min="13320" max="13320" width="15.140625" style="322" bestFit="1" customWidth="1"/>
    <col min="13321" max="13323" width="16.140625" style="322" bestFit="1" customWidth="1"/>
    <col min="13324" max="13324" width="14.42578125" style="322" customWidth="1"/>
    <col min="13325" max="13334" width="12" style="322" bestFit="1" customWidth="1"/>
    <col min="13335" max="13568" width="9.140625" style="322"/>
    <col min="13569" max="13569" width="52" style="322" customWidth="1"/>
    <col min="13570" max="13570" width="9.140625" style="322"/>
    <col min="13571" max="13575" width="11.7109375" style="322" bestFit="1" customWidth="1"/>
    <col min="13576" max="13576" width="15.140625" style="322" bestFit="1" customWidth="1"/>
    <col min="13577" max="13579" width="16.140625" style="322" bestFit="1" customWidth="1"/>
    <col min="13580" max="13580" width="14.42578125" style="322" customWidth="1"/>
    <col min="13581" max="13590" width="12" style="322" bestFit="1" customWidth="1"/>
    <col min="13591" max="13824" width="9.140625" style="322"/>
    <col min="13825" max="13825" width="52" style="322" customWidth="1"/>
    <col min="13826" max="13826" width="9.140625" style="322"/>
    <col min="13827" max="13831" width="11.7109375" style="322" bestFit="1" customWidth="1"/>
    <col min="13832" max="13832" width="15.140625" style="322" bestFit="1" customWidth="1"/>
    <col min="13833" max="13835" width="16.140625" style="322" bestFit="1" customWidth="1"/>
    <col min="13836" max="13836" width="14.42578125" style="322" customWidth="1"/>
    <col min="13837" max="13846" width="12" style="322" bestFit="1" customWidth="1"/>
    <col min="13847" max="14080" width="9.140625" style="322"/>
    <col min="14081" max="14081" width="52" style="322" customWidth="1"/>
    <col min="14082" max="14082" width="9.140625" style="322"/>
    <col min="14083" max="14087" width="11.7109375" style="322" bestFit="1" customWidth="1"/>
    <col min="14088" max="14088" width="15.140625" style="322" bestFit="1" customWidth="1"/>
    <col min="14089" max="14091" width="16.140625" style="322" bestFit="1" customWidth="1"/>
    <col min="14092" max="14092" width="14.42578125" style="322" customWidth="1"/>
    <col min="14093" max="14102" width="12" style="322" bestFit="1" customWidth="1"/>
    <col min="14103" max="14336" width="9.140625" style="322"/>
    <col min="14337" max="14337" width="52" style="322" customWidth="1"/>
    <col min="14338" max="14338" width="9.140625" style="322"/>
    <col min="14339" max="14343" width="11.7109375" style="322" bestFit="1" customWidth="1"/>
    <col min="14344" max="14344" width="15.140625" style="322" bestFit="1" customWidth="1"/>
    <col min="14345" max="14347" width="16.140625" style="322" bestFit="1" customWidth="1"/>
    <col min="14348" max="14348" width="14.42578125" style="322" customWidth="1"/>
    <col min="14349" max="14358" width="12" style="322" bestFit="1" customWidth="1"/>
    <col min="14359" max="14592" width="9.140625" style="322"/>
    <col min="14593" max="14593" width="52" style="322" customWidth="1"/>
    <col min="14594" max="14594" width="9.140625" style="322"/>
    <col min="14595" max="14599" width="11.7109375" style="322" bestFit="1" customWidth="1"/>
    <col min="14600" max="14600" width="15.140625" style="322" bestFit="1" customWidth="1"/>
    <col min="14601" max="14603" width="16.140625" style="322" bestFit="1" customWidth="1"/>
    <col min="14604" max="14604" width="14.42578125" style="322" customWidth="1"/>
    <col min="14605" max="14614" width="12" style="322" bestFit="1" customWidth="1"/>
    <col min="14615" max="14848" width="9.140625" style="322"/>
    <col min="14849" max="14849" width="52" style="322" customWidth="1"/>
    <col min="14850" max="14850" width="9.140625" style="322"/>
    <col min="14851" max="14855" width="11.7109375" style="322" bestFit="1" customWidth="1"/>
    <col min="14856" max="14856" width="15.140625" style="322" bestFit="1" customWidth="1"/>
    <col min="14857" max="14859" width="16.140625" style="322" bestFit="1" customWidth="1"/>
    <col min="14860" max="14860" width="14.42578125" style="322" customWidth="1"/>
    <col min="14861" max="14870" width="12" style="322" bestFit="1" customWidth="1"/>
    <col min="14871" max="15104" width="9.140625" style="322"/>
    <col min="15105" max="15105" width="52" style="322" customWidth="1"/>
    <col min="15106" max="15106" width="9.140625" style="322"/>
    <col min="15107" max="15111" width="11.7109375" style="322" bestFit="1" customWidth="1"/>
    <col min="15112" max="15112" width="15.140625" style="322" bestFit="1" customWidth="1"/>
    <col min="15113" max="15115" width="16.140625" style="322" bestFit="1" customWidth="1"/>
    <col min="15116" max="15116" width="14.42578125" style="322" customWidth="1"/>
    <col min="15117" max="15126" width="12" style="322" bestFit="1" customWidth="1"/>
    <col min="15127" max="15360" width="9.140625" style="322"/>
    <col min="15361" max="15361" width="52" style="322" customWidth="1"/>
    <col min="15362" max="15362" width="9.140625" style="322"/>
    <col min="15363" max="15367" width="11.7109375" style="322" bestFit="1" customWidth="1"/>
    <col min="15368" max="15368" width="15.140625" style="322" bestFit="1" customWidth="1"/>
    <col min="15369" max="15371" width="16.140625" style="322" bestFit="1" customWidth="1"/>
    <col min="15372" max="15372" width="14.42578125" style="322" customWidth="1"/>
    <col min="15373" max="15382" width="12" style="322" bestFit="1" customWidth="1"/>
    <col min="15383" max="15616" width="9.140625" style="322"/>
    <col min="15617" max="15617" width="52" style="322" customWidth="1"/>
    <col min="15618" max="15618" width="9.140625" style="322"/>
    <col min="15619" max="15623" width="11.7109375" style="322" bestFit="1" customWidth="1"/>
    <col min="15624" max="15624" width="15.140625" style="322" bestFit="1" customWidth="1"/>
    <col min="15625" max="15627" width="16.140625" style="322" bestFit="1" customWidth="1"/>
    <col min="15628" max="15628" width="14.42578125" style="322" customWidth="1"/>
    <col min="15629" max="15638" width="12" style="322" bestFit="1" customWidth="1"/>
    <col min="15639" max="15872" width="9.140625" style="322"/>
    <col min="15873" max="15873" width="52" style="322" customWidth="1"/>
    <col min="15874" max="15874" width="9.140625" style="322"/>
    <col min="15875" max="15879" width="11.7109375" style="322" bestFit="1" customWidth="1"/>
    <col min="15880" max="15880" width="15.140625" style="322" bestFit="1" customWidth="1"/>
    <col min="15881" max="15883" width="16.140625" style="322" bestFit="1" customWidth="1"/>
    <col min="15884" max="15884" width="14.42578125" style="322" customWidth="1"/>
    <col min="15885" max="15894" width="12" style="322" bestFit="1" customWidth="1"/>
    <col min="15895" max="16128" width="9.140625" style="322"/>
    <col min="16129" max="16129" width="52" style="322" customWidth="1"/>
    <col min="16130" max="16130" width="9.140625" style="322"/>
    <col min="16131" max="16135" width="11.7109375" style="322" bestFit="1" customWidth="1"/>
    <col min="16136" max="16136" width="15.140625" style="322" bestFit="1" customWidth="1"/>
    <col min="16137" max="16139" width="16.140625" style="322" bestFit="1" customWidth="1"/>
    <col min="16140" max="16140" width="14.42578125" style="322" customWidth="1"/>
    <col min="16141" max="16150" width="12" style="322" bestFit="1" customWidth="1"/>
    <col min="16151" max="16384" width="9.140625" style="322"/>
  </cols>
  <sheetData>
    <row r="2" spans="1:23" s="320" customFormat="1" x14ac:dyDescent="0.2">
      <c r="A2" s="314" t="s">
        <v>155</v>
      </c>
      <c r="B2" s="315" t="s">
        <v>156</v>
      </c>
      <c r="C2" s="316">
        <v>2009</v>
      </c>
      <c r="D2" s="316">
        <f>C2+1</f>
        <v>2010</v>
      </c>
      <c r="E2" s="316">
        <f t="shared" ref="E2:V2" si="0">D2+1</f>
        <v>2011</v>
      </c>
      <c r="F2" s="316">
        <f t="shared" si="0"/>
        <v>2012</v>
      </c>
      <c r="G2" s="316">
        <f t="shared" si="0"/>
        <v>2013</v>
      </c>
      <c r="H2" s="317">
        <f t="shared" si="0"/>
        <v>2014</v>
      </c>
      <c r="I2" s="317">
        <f t="shared" si="0"/>
        <v>2015</v>
      </c>
      <c r="J2" s="317">
        <f t="shared" si="0"/>
        <v>2016</v>
      </c>
      <c r="K2" s="318">
        <f t="shared" si="0"/>
        <v>2017</v>
      </c>
      <c r="L2" s="318">
        <f t="shared" si="0"/>
        <v>2018</v>
      </c>
      <c r="M2" s="319">
        <f t="shared" si="0"/>
        <v>2019</v>
      </c>
      <c r="N2" s="319">
        <f t="shared" si="0"/>
        <v>2020</v>
      </c>
      <c r="O2" s="319">
        <f t="shared" si="0"/>
        <v>2021</v>
      </c>
      <c r="P2" s="319">
        <f t="shared" si="0"/>
        <v>2022</v>
      </c>
      <c r="Q2" s="319">
        <f t="shared" si="0"/>
        <v>2023</v>
      </c>
      <c r="R2" s="319">
        <f t="shared" si="0"/>
        <v>2024</v>
      </c>
      <c r="S2" s="319">
        <f t="shared" si="0"/>
        <v>2025</v>
      </c>
      <c r="T2" s="319">
        <f t="shared" si="0"/>
        <v>2026</v>
      </c>
      <c r="U2" s="319">
        <f t="shared" si="0"/>
        <v>2027</v>
      </c>
      <c r="V2" s="319">
        <f t="shared" si="0"/>
        <v>2028</v>
      </c>
      <c r="W2" s="317"/>
    </row>
    <row r="4" spans="1:23" ht="22.5" x14ac:dyDescent="0.2">
      <c r="A4" s="321" t="s">
        <v>157</v>
      </c>
      <c r="B4" s="322" t="s">
        <v>158</v>
      </c>
      <c r="C4" s="323">
        <f>-'[3]Household Demand'!B56-'[3]Household Demand'!B57</f>
        <v>0</v>
      </c>
      <c r="D4" s="323">
        <f>-'[3]Household Demand'!C56-'[3]Household Demand'!C57</f>
        <v>0</v>
      </c>
      <c r="E4" s="323">
        <f>-'[3]Household Demand'!D56-'[3]Household Demand'!D57</f>
        <v>0</v>
      </c>
      <c r="F4" s="323">
        <f>-'[3]Household Demand'!E56-'[3]Household Demand'!E57</f>
        <v>0</v>
      </c>
      <c r="G4" s="323">
        <f>-'[3]Household Demand'!F56-'[3]Household Demand'!F57</f>
        <v>0</v>
      </c>
      <c r="H4" s="323">
        <f>Demand!$F$8</f>
        <v>58532.9</v>
      </c>
      <c r="I4" s="323">
        <f>Demand!$F$8</f>
        <v>58532.9</v>
      </c>
      <c r="J4" s="323">
        <f>Demand!$F$8</f>
        <v>58532.9</v>
      </c>
      <c r="K4" s="323">
        <f>Demand!$F$8</f>
        <v>58532.9</v>
      </c>
      <c r="L4" s="323">
        <f>Demand!$F$8</f>
        <v>58532.9</v>
      </c>
      <c r="M4" s="323">
        <f>Demand!$F$8</f>
        <v>58532.9</v>
      </c>
      <c r="N4" s="323">
        <f>Demand!$F$8</f>
        <v>58532.9</v>
      </c>
      <c r="O4" s="323">
        <f>Demand!$F$8</f>
        <v>58532.9</v>
      </c>
      <c r="P4" s="323">
        <f>Demand!$F$8</f>
        <v>58532.9</v>
      </c>
      <c r="Q4" s="323">
        <f>Demand!$F$8</f>
        <v>58532.9</v>
      </c>
      <c r="R4" s="323">
        <f>Demand!$F$8</f>
        <v>58532.9</v>
      </c>
      <c r="S4" s="323">
        <f>Demand!$F$8</f>
        <v>58532.9</v>
      </c>
      <c r="T4" s="323">
        <f>Demand!$F$8</f>
        <v>58532.9</v>
      </c>
      <c r="U4" s="323">
        <f>Demand!$F$8</f>
        <v>58532.9</v>
      </c>
      <c r="V4" s="323">
        <f>Demand!$F$8</f>
        <v>58532.9</v>
      </c>
    </row>
    <row r="6" spans="1:23" x14ac:dyDescent="0.2">
      <c r="A6" s="324" t="s">
        <v>89</v>
      </c>
      <c r="C6" s="612"/>
    </row>
    <row r="7" spans="1:23" ht="22.5" x14ac:dyDescent="0.2">
      <c r="A7" s="321" t="s">
        <v>159</v>
      </c>
      <c r="B7" s="325" t="s">
        <v>160</v>
      </c>
      <c r="C7" s="611">
        <v>3016</v>
      </c>
      <c r="D7" s="322">
        <f t="shared" ref="D7:V7" si="1">C7</f>
        <v>3016</v>
      </c>
      <c r="E7" s="322">
        <f t="shared" si="1"/>
        <v>3016</v>
      </c>
      <c r="F7" s="322">
        <f t="shared" si="1"/>
        <v>3016</v>
      </c>
      <c r="G7" s="322">
        <f t="shared" si="1"/>
        <v>3016</v>
      </c>
      <c r="H7" s="322">
        <f t="shared" si="1"/>
        <v>3016</v>
      </c>
      <c r="I7" s="322">
        <f t="shared" si="1"/>
        <v>3016</v>
      </c>
      <c r="J7" s="322">
        <f t="shared" si="1"/>
        <v>3016</v>
      </c>
      <c r="K7" s="322">
        <f t="shared" si="1"/>
        <v>3016</v>
      </c>
      <c r="L7" s="322">
        <f t="shared" si="1"/>
        <v>3016</v>
      </c>
      <c r="M7" s="322">
        <f t="shared" si="1"/>
        <v>3016</v>
      </c>
      <c r="N7" s="322">
        <f t="shared" si="1"/>
        <v>3016</v>
      </c>
      <c r="O7" s="322">
        <f t="shared" si="1"/>
        <v>3016</v>
      </c>
      <c r="P7" s="322">
        <f t="shared" si="1"/>
        <v>3016</v>
      </c>
      <c r="Q7" s="322">
        <f t="shared" si="1"/>
        <v>3016</v>
      </c>
      <c r="R7" s="322">
        <f t="shared" si="1"/>
        <v>3016</v>
      </c>
      <c r="S7" s="322">
        <f t="shared" si="1"/>
        <v>3016</v>
      </c>
      <c r="T7" s="322">
        <f t="shared" si="1"/>
        <v>3016</v>
      </c>
      <c r="U7" s="322">
        <f t="shared" si="1"/>
        <v>3016</v>
      </c>
      <c r="V7" s="322">
        <f t="shared" si="1"/>
        <v>3016</v>
      </c>
    </row>
    <row r="8" spans="1:23" ht="22.5" x14ac:dyDescent="0.2">
      <c r="A8" s="321" t="s">
        <v>161</v>
      </c>
      <c r="C8" s="326">
        <f t="shared" ref="C8:V8" si="2">C7*C4/100000</f>
        <v>0</v>
      </c>
      <c r="D8" s="326">
        <f t="shared" si="2"/>
        <v>0</v>
      </c>
      <c r="E8" s="326">
        <f t="shared" si="2"/>
        <v>0</v>
      </c>
      <c r="F8" s="326">
        <f t="shared" si="2"/>
        <v>0</v>
      </c>
      <c r="G8" s="326">
        <f t="shared" si="2"/>
        <v>0</v>
      </c>
      <c r="H8" s="327">
        <f t="shared" si="2"/>
        <v>1765.3522640000001</v>
      </c>
      <c r="I8" s="327">
        <f t="shared" si="2"/>
        <v>1765.3522640000001</v>
      </c>
      <c r="J8" s="327">
        <f t="shared" si="2"/>
        <v>1765.3522640000001</v>
      </c>
      <c r="K8" s="327">
        <f t="shared" si="2"/>
        <v>1765.3522640000001</v>
      </c>
      <c r="L8" s="327">
        <f t="shared" si="2"/>
        <v>1765.3522640000001</v>
      </c>
      <c r="M8" s="327">
        <f t="shared" si="2"/>
        <v>1765.3522640000001</v>
      </c>
      <c r="N8" s="327">
        <f t="shared" si="2"/>
        <v>1765.3522640000001</v>
      </c>
      <c r="O8" s="327">
        <f t="shared" si="2"/>
        <v>1765.3522640000001</v>
      </c>
      <c r="P8" s="327">
        <f t="shared" si="2"/>
        <v>1765.3522640000001</v>
      </c>
      <c r="Q8" s="327">
        <f t="shared" si="2"/>
        <v>1765.3522640000001</v>
      </c>
      <c r="R8" s="327">
        <f t="shared" si="2"/>
        <v>1765.3522640000001</v>
      </c>
      <c r="S8" s="327">
        <f t="shared" si="2"/>
        <v>1765.3522640000001</v>
      </c>
      <c r="T8" s="327">
        <f t="shared" si="2"/>
        <v>1765.3522640000001</v>
      </c>
      <c r="U8" s="327">
        <f t="shared" si="2"/>
        <v>1765.3522640000001</v>
      </c>
      <c r="V8" s="327">
        <f t="shared" si="2"/>
        <v>1765.3522640000001</v>
      </c>
    </row>
    <row r="9" spans="1:23" ht="22.5" x14ac:dyDescent="0.2">
      <c r="A9" s="321" t="s">
        <v>162</v>
      </c>
      <c r="C9" s="322">
        <f>C8*(1-[3]Assumptions!$B$45)</f>
        <v>0</v>
      </c>
      <c r="D9" s="322">
        <f>D8*(1-[3]Assumptions!$B$45)</f>
        <v>0</v>
      </c>
      <c r="E9" s="322">
        <f>E8*(1-[3]Assumptions!$B$45)</f>
        <v>0</v>
      </c>
      <c r="F9" s="322">
        <f>F8*(1-[3]Assumptions!$B$45)</f>
        <v>0</v>
      </c>
      <c r="G9" s="322">
        <f>G8*(1-[3]Assumptions!$B$45)</f>
        <v>0</v>
      </c>
      <c r="H9" s="327">
        <f>H8*(1-'Health Assumptions'!$D$42)</f>
        <v>1497.9067650534203</v>
      </c>
      <c r="I9" s="327">
        <f>I8*(1-'Health Assumptions'!$D$42)</f>
        <v>1497.9067650534203</v>
      </c>
      <c r="J9" s="327">
        <f>J8*(1-'Health Assumptions'!$D$42)</f>
        <v>1497.9067650534203</v>
      </c>
      <c r="K9" s="327">
        <f>K8*(1-'Health Assumptions'!$D$42)</f>
        <v>1497.9067650534203</v>
      </c>
      <c r="L9" s="327">
        <f>L8*(1-'Health Assumptions'!$D$42)</f>
        <v>1497.9067650534203</v>
      </c>
      <c r="M9" s="327">
        <f>M8*(1-'Health Assumptions'!$D$42)</f>
        <v>1497.9067650534203</v>
      </c>
      <c r="N9" s="327">
        <f>N8*(1-'Health Assumptions'!$D$42)</f>
        <v>1497.9067650534203</v>
      </c>
      <c r="O9" s="327">
        <f>O8*(1-'Health Assumptions'!$D$42)</f>
        <v>1497.9067650534203</v>
      </c>
      <c r="P9" s="327">
        <f>P8*(1-'Health Assumptions'!$D$42)</f>
        <v>1497.9067650534203</v>
      </c>
      <c r="Q9" s="327">
        <f>Q8*(1-'Health Assumptions'!$D$42)</f>
        <v>1497.9067650534203</v>
      </c>
      <c r="R9" s="327">
        <f>R8*(1-'Health Assumptions'!$D$42)</f>
        <v>1497.9067650534203</v>
      </c>
      <c r="S9" s="327">
        <f>S8*(1-'Health Assumptions'!$D$42)</f>
        <v>1497.9067650534203</v>
      </c>
      <c r="T9" s="327">
        <f>T8*(1-'Health Assumptions'!$D$42)</f>
        <v>1497.9067650534203</v>
      </c>
      <c r="U9" s="327">
        <f>U8*(1-'Health Assumptions'!$D$42)</f>
        <v>1497.9067650534203</v>
      </c>
      <c r="V9" s="327">
        <f>V8*(1-'Health Assumptions'!$D$42)</f>
        <v>1497.9067650534203</v>
      </c>
    </row>
    <row r="10" spans="1:23" x14ac:dyDescent="0.2">
      <c r="A10" s="321" t="s">
        <v>163</v>
      </c>
      <c r="C10" s="326">
        <f>C8-C9</f>
        <v>0</v>
      </c>
      <c r="D10" s="326">
        <f t="shared" ref="D10:V10" si="3">D8-D9</f>
        <v>0</v>
      </c>
      <c r="E10" s="326">
        <f t="shared" si="3"/>
        <v>0</v>
      </c>
      <c r="F10" s="326">
        <f t="shared" si="3"/>
        <v>0</v>
      </c>
      <c r="G10" s="326">
        <f t="shared" si="3"/>
        <v>0</v>
      </c>
      <c r="H10" s="326">
        <f>H8-H9</f>
        <v>267.44549894657985</v>
      </c>
      <c r="I10" s="326">
        <f t="shared" si="3"/>
        <v>267.44549894657985</v>
      </c>
      <c r="J10" s="326">
        <f t="shared" si="3"/>
        <v>267.44549894657985</v>
      </c>
      <c r="K10" s="326">
        <f t="shared" si="3"/>
        <v>267.44549894657985</v>
      </c>
      <c r="L10" s="326">
        <f t="shared" si="3"/>
        <v>267.44549894657985</v>
      </c>
      <c r="M10" s="326">
        <f t="shared" si="3"/>
        <v>267.44549894657985</v>
      </c>
      <c r="N10" s="326">
        <f t="shared" si="3"/>
        <v>267.44549894657985</v>
      </c>
      <c r="O10" s="326">
        <f t="shared" si="3"/>
        <v>267.44549894657985</v>
      </c>
      <c r="P10" s="326">
        <f t="shared" si="3"/>
        <v>267.44549894657985</v>
      </c>
      <c r="Q10" s="326">
        <f t="shared" si="3"/>
        <v>267.44549894657985</v>
      </c>
      <c r="R10" s="326">
        <f t="shared" si="3"/>
        <v>267.44549894657985</v>
      </c>
      <c r="S10" s="326">
        <f t="shared" si="3"/>
        <v>267.44549894657985</v>
      </c>
      <c r="T10" s="326">
        <f t="shared" si="3"/>
        <v>267.44549894657985</v>
      </c>
      <c r="U10" s="326">
        <f t="shared" si="3"/>
        <v>267.44549894657985</v>
      </c>
      <c r="V10" s="326">
        <f t="shared" si="3"/>
        <v>267.44549894657985</v>
      </c>
    </row>
    <row r="12" spans="1:23" s="327" customFormat="1" x14ac:dyDescent="0.2">
      <c r="A12" s="328" t="s">
        <v>164</v>
      </c>
      <c r="B12" s="327" t="s">
        <v>165</v>
      </c>
      <c r="C12" s="327">
        <f t="shared" ref="C12:V12" si="4">C10*C14</f>
        <v>0</v>
      </c>
      <c r="D12" s="327">
        <f t="shared" si="4"/>
        <v>0</v>
      </c>
      <c r="E12" s="327">
        <f t="shared" si="4"/>
        <v>0</v>
      </c>
      <c r="F12" s="327">
        <f t="shared" si="4"/>
        <v>0</v>
      </c>
      <c r="G12" s="327">
        <f t="shared" si="4"/>
        <v>0</v>
      </c>
      <c r="H12" s="327">
        <f t="shared" si="4"/>
        <v>3767329.4681316041</v>
      </c>
      <c r="I12" s="327">
        <f t="shared" si="4"/>
        <v>3970469.8377076178</v>
      </c>
      <c r="J12" s="327">
        <f t="shared" si="4"/>
        <v>4179917.7956344299</v>
      </c>
      <c r="K12" s="327">
        <f t="shared" si="4"/>
        <v>4401220.3353122817</v>
      </c>
      <c r="L12" s="327">
        <f t="shared" si="4"/>
        <v>4651485.8932784488</v>
      </c>
      <c r="M12" s="327">
        <f t="shared" si="4"/>
        <v>4915982.2428733818</v>
      </c>
      <c r="N12" s="327">
        <f t="shared" si="4"/>
        <v>5195518.5862582866</v>
      </c>
      <c r="O12" s="327">
        <f t="shared" si="4"/>
        <v>5490950.1390667567</v>
      </c>
      <c r="P12" s="327">
        <f t="shared" si="4"/>
        <v>5803180.7468580473</v>
      </c>
      <c r="Q12" s="327">
        <f t="shared" si="4"/>
        <v>6133165.650349115</v>
      </c>
      <c r="R12" s="327">
        <f t="shared" si="4"/>
        <v>6481914.4078853913</v>
      </c>
      <c r="S12" s="327">
        <f t="shared" si="4"/>
        <v>6850493.984091334</v>
      </c>
      <c r="T12" s="327">
        <f t="shared" si="4"/>
        <v>7240032.0141501827</v>
      </c>
      <c r="U12" s="327">
        <f t="shared" si="4"/>
        <v>7651720.2536996901</v>
      </c>
      <c r="V12" s="327">
        <f t="shared" si="4"/>
        <v>8086818.2248984678</v>
      </c>
    </row>
    <row r="13" spans="1:23" x14ac:dyDescent="0.2">
      <c r="G13" s="322" t="s">
        <v>94</v>
      </c>
    </row>
    <row r="14" spans="1:23" s="327" customFormat="1" x14ac:dyDescent="0.2">
      <c r="A14" s="328" t="s">
        <v>166</v>
      </c>
      <c r="B14" s="327" t="s">
        <v>165</v>
      </c>
      <c r="C14" s="327">
        <v>11890.760911749772</v>
      </c>
      <c r="D14" s="327">
        <v>12404.229589446313</v>
      </c>
      <c r="E14" s="327">
        <v>12983.211345838199</v>
      </c>
      <c r="F14" s="327">
        <v>12653.529439271999</v>
      </c>
      <c r="G14" s="327">
        <v>13372.303605549299</v>
      </c>
      <c r="H14" s="327">
        <v>14086.344630851681</v>
      </c>
      <c r="I14" s="327">
        <v>14845.902635664428</v>
      </c>
      <c r="J14" s="327">
        <v>15629.045215187323</v>
      </c>
      <c r="K14" s="327">
        <v>16456.51301909325</v>
      </c>
      <c r="L14" s="327">
        <v>17392.275852836643</v>
      </c>
      <c r="M14" s="327">
        <v>18381.248748760252</v>
      </c>
      <c r="N14" s="327">
        <v>19426.457378129406</v>
      </c>
      <c r="O14" s="327">
        <v>20531.09946024379</v>
      </c>
      <c r="P14" s="327">
        <v>21698.554545564395</v>
      </c>
      <c r="Q14" s="327">
        <v>22932.394355136137</v>
      </c>
      <c r="R14" s="327">
        <v>24236.393707938616</v>
      </c>
      <c r="S14" s="327">
        <v>25614.542069596268</v>
      </c>
      <c r="T14" s="327">
        <v>27071.055757780101</v>
      </c>
      <c r="U14" s="327">
        <v>28610.390841642326</v>
      </c>
      <c r="V14" s="327">
        <v>30237.256774748512</v>
      </c>
    </row>
    <row r="15" spans="1:23" s="330" customFormat="1" x14ac:dyDescent="0.2">
      <c r="A15" s="329"/>
      <c r="C15" s="331"/>
      <c r="D15" s="331"/>
      <c r="E15" s="331"/>
      <c r="F15" s="331"/>
      <c r="G15" s="331"/>
      <c r="H15" s="331"/>
      <c r="I15" s="331"/>
      <c r="J15" s="331"/>
      <c r="K15" s="331"/>
      <c r="L15" s="331"/>
      <c r="M15" s="331"/>
      <c r="N15" s="331"/>
      <c r="O15" s="331"/>
      <c r="P15" s="331"/>
      <c r="Q15" s="331"/>
      <c r="R15" s="331"/>
      <c r="S15" s="331"/>
      <c r="T15" s="331"/>
      <c r="U15" s="331"/>
      <c r="V15" s="331"/>
    </row>
    <row r="17" spans="3:10" x14ac:dyDescent="0.2">
      <c r="C17" s="322" t="s">
        <v>94</v>
      </c>
      <c r="H17" s="322" t="s">
        <v>94</v>
      </c>
    </row>
    <row r="18" spans="3:10" x14ac:dyDescent="0.2">
      <c r="D18" s="322" t="s">
        <v>94</v>
      </c>
      <c r="H18" s="322" t="s">
        <v>94</v>
      </c>
    </row>
    <row r="19" spans="3:10" x14ac:dyDescent="0.2">
      <c r="G19" s="322" t="s">
        <v>94</v>
      </c>
    </row>
    <row r="20" spans="3:10" x14ac:dyDescent="0.2">
      <c r="E20" s="322" t="s">
        <v>94</v>
      </c>
    </row>
    <row r="21" spans="3:10" x14ac:dyDescent="0.2">
      <c r="E21" s="322" t="s">
        <v>94</v>
      </c>
    </row>
    <row r="22" spans="3:10" x14ac:dyDescent="0.2">
      <c r="F22" s="322" t="s">
        <v>94</v>
      </c>
    </row>
    <row r="25" spans="3:10" x14ac:dyDescent="0.2">
      <c r="J25" s="322" t="s">
        <v>94</v>
      </c>
    </row>
  </sheetData>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1"/>
  <sheetViews>
    <sheetView topLeftCell="A3" zoomScaleNormal="100" workbookViewId="0">
      <pane xSplit="2" ySplit="2" topLeftCell="C8" activePane="bottomRight" state="frozen"/>
      <selection activeCell="A3" sqref="A3"/>
      <selection pane="topRight" activeCell="C3" sqref="C3"/>
      <selection pane="bottomLeft" activeCell="A6" sqref="A6"/>
      <selection pane="bottomRight" activeCell="D28" sqref="D28"/>
    </sheetView>
  </sheetViews>
  <sheetFormatPr defaultRowHeight="15" x14ac:dyDescent="0.25"/>
  <cols>
    <col min="1" max="1" width="4.42578125" style="200" customWidth="1"/>
    <col min="2" max="2" width="36.7109375" style="289" customWidth="1"/>
    <col min="3" max="3" width="37.85546875" style="303" customWidth="1"/>
    <col min="4" max="4" width="11.42578125" style="198" customWidth="1"/>
    <col min="5" max="5" width="12.140625" style="199" customWidth="1"/>
    <col min="6" max="6" width="9.42578125" style="200" customWidth="1"/>
    <col min="7" max="7" width="8.28515625" style="200" customWidth="1"/>
    <col min="8" max="8" width="9.5703125" style="200" customWidth="1"/>
    <col min="9" max="9" width="9.85546875" style="200" customWidth="1"/>
    <col min="10" max="10" width="9.7109375" style="200" customWidth="1"/>
    <col min="11" max="12" width="9.140625" style="200"/>
    <col min="13" max="13" width="9.5703125" style="200" bestFit="1" customWidth="1"/>
    <col min="14" max="256" width="9.140625" style="200"/>
    <col min="257" max="257" width="4.42578125" style="200" customWidth="1"/>
    <col min="258" max="258" width="36.7109375" style="200" customWidth="1"/>
    <col min="259" max="259" width="37.85546875" style="200" customWidth="1"/>
    <col min="260" max="260" width="11.42578125" style="200" customWidth="1"/>
    <col min="261" max="261" width="12.140625" style="200" customWidth="1"/>
    <col min="262" max="262" width="9.28515625" style="200" customWidth="1"/>
    <col min="263" max="263" width="8.28515625" style="200" customWidth="1"/>
    <col min="264" max="264" width="9.5703125" style="200" customWidth="1"/>
    <col min="265" max="265" width="9.85546875" style="200" customWidth="1"/>
    <col min="266" max="266" width="9.7109375" style="200" customWidth="1"/>
    <col min="267" max="268" width="9.140625" style="200"/>
    <col min="269" max="269" width="9.5703125" style="200" bestFit="1" customWidth="1"/>
    <col min="270" max="512" width="9.140625" style="200"/>
    <col min="513" max="513" width="4.42578125" style="200" customWidth="1"/>
    <col min="514" max="514" width="36.7109375" style="200" customWidth="1"/>
    <col min="515" max="515" width="37.85546875" style="200" customWidth="1"/>
    <col min="516" max="516" width="11.42578125" style="200" customWidth="1"/>
    <col min="517" max="517" width="12.140625" style="200" customWidth="1"/>
    <col min="518" max="518" width="9.28515625" style="200" customWidth="1"/>
    <col min="519" max="519" width="8.28515625" style="200" customWidth="1"/>
    <col min="520" max="520" width="9.5703125" style="200" customWidth="1"/>
    <col min="521" max="521" width="9.85546875" style="200" customWidth="1"/>
    <col min="522" max="522" width="9.7109375" style="200" customWidth="1"/>
    <col min="523" max="524" width="9.140625" style="200"/>
    <col min="525" max="525" width="9.5703125" style="200" bestFit="1" customWidth="1"/>
    <col min="526" max="768" width="9.140625" style="200"/>
    <col min="769" max="769" width="4.42578125" style="200" customWidth="1"/>
    <col min="770" max="770" width="36.7109375" style="200" customWidth="1"/>
    <col min="771" max="771" width="37.85546875" style="200" customWidth="1"/>
    <col min="772" max="772" width="11.42578125" style="200" customWidth="1"/>
    <col min="773" max="773" width="12.140625" style="200" customWidth="1"/>
    <col min="774" max="774" width="9.28515625" style="200" customWidth="1"/>
    <col min="775" max="775" width="8.28515625" style="200" customWidth="1"/>
    <col min="776" max="776" width="9.5703125" style="200" customWidth="1"/>
    <col min="777" max="777" width="9.85546875" style="200" customWidth="1"/>
    <col min="778" max="778" width="9.7109375" style="200" customWidth="1"/>
    <col min="779" max="780" width="9.140625" style="200"/>
    <col min="781" max="781" width="9.5703125" style="200" bestFit="1" customWidth="1"/>
    <col min="782" max="1024" width="9.140625" style="200"/>
    <col min="1025" max="1025" width="4.42578125" style="200" customWidth="1"/>
    <col min="1026" max="1026" width="36.7109375" style="200" customWidth="1"/>
    <col min="1027" max="1027" width="37.85546875" style="200" customWidth="1"/>
    <col min="1028" max="1028" width="11.42578125" style="200" customWidth="1"/>
    <col min="1029" max="1029" width="12.140625" style="200" customWidth="1"/>
    <col min="1030" max="1030" width="9.28515625" style="200" customWidth="1"/>
    <col min="1031" max="1031" width="8.28515625" style="200" customWidth="1"/>
    <col min="1032" max="1032" width="9.5703125" style="200" customWidth="1"/>
    <col min="1033" max="1033" width="9.85546875" style="200" customWidth="1"/>
    <col min="1034" max="1034" width="9.7109375" style="200" customWidth="1"/>
    <col min="1035" max="1036" width="9.140625" style="200"/>
    <col min="1037" max="1037" width="9.5703125" style="200" bestFit="1" customWidth="1"/>
    <col min="1038" max="1280" width="9.140625" style="200"/>
    <col min="1281" max="1281" width="4.42578125" style="200" customWidth="1"/>
    <col min="1282" max="1282" width="36.7109375" style="200" customWidth="1"/>
    <col min="1283" max="1283" width="37.85546875" style="200" customWidth="1"/>
    <col min="1284" max="1284" width="11.42578125" style="200" customWidth="1"/>
    <col min="1285" max="1285" width="12.140625" style="200" customWidth="1"/>
    <col min="1286" max="1286" width="9.28515625" style="200" customWidth="1"/>
    <col min="1287" max="1287" width="8.28515625" style="200" customWidth="1"/>
    <col min="1288" max="1288" width="9.5703125" style="200" customWidth="1"/>
    <col min="1289" max="1289" width="9.85546875" style="200" customWidth="1"/>
    <col min="1290" max="1290" width="9.7109375" style="200" customWidth="1"/>
    <col min="1291" max="1292" width="9.140625" style="200"/>
    <col min="1293" max="1293" width="9.5703125" style="200" bestFit="1" customWidth="1"/>
    <col min="1294" max="1536" width="9.140625" style="200"/>
    <col min="1537" max="1537" width="4.42578125" style="200" customWidth="1"/>
    <col min="1538" max="1538" width="36.7109375" style="200" customWidth="1"/>
    <col min="1539" max="1539" width="37.85546875" style="200" customWidth="1"/>
    <col min="1540" max="1540" width="11.42578125" style="200" customWidth="1"/>
    <col min="1541" max="1541" width="12.140625" style="200" customWidth="1"/>
    <col min="1542" max="1542" width="9.28515625" style="200" customWidth="1"/>
    <col min="1543" max="1543" width="8.28515625" style="200" customWidth="1"/>
    <col min="1544" max="1544" width="9.5703125" style="200" customWidth="1"/>
    <col min="1545" max="1545" width="9.85546875" style="200" customWidth="1"/>
    <col min="1546" max="1546" width="9.7109375" style="200" customWidth="1"/>
    <col min="1547" max="1548" width="9.140625" style="200"/>
    <col min="1549" max="1549" width="9.5703125" style="200" bestFit="1" customWidth="1"/>
    <col min="1550" max="1792" width="9.140625" style="200"/>
    <col min="1793" max="1793" width="4.42578125" style="200" customWidth="1"/>
    <col min="1794" max="1794" width="36.7109375" style="200" customWidth="1"/>
    <col min="1795" max="1795" width="37.85546875" style="200" customWidth="1"/>
    <col min="1796" max="1796" width="11.42578125" style="200" customWidth="1"/>
    <col min="1797" max="1797" width="12.140625" style="200" customWidth="1"/>
    <col min="1798" max="1798" width="9.28515625" style="200" customWidth="1"/>
    <col min="1799" max="1799" width="8.28515625" style="200" customWidth="1"/>
    <col min="1800" max="1800" width="9.5703125" style="200" customWidth="1"/>
    <col min="1801" max="1801" width="9.85546875" style="200" customWidth="1"/>
    <col min="1802" max="1802" width="9.7109375" style="200" customWidth="1"/>
    <col min="1803" max="1804" width="9.140625" style="200"/>
    <col min="1805" max="1805" width="9.5703125" style="200" bestFit="1" customWidth="1"/>
    <col min="1806" max="2048" width="9.140625" style="200"/>
    <col min="2049" max="2049" width="4.42578125" style="200" customWidth="1"/>
    <col min="2050" max="2050" width="36.7109375" style="200" customWidth="1"/>
    <col min="2051" max="2051" width="37.85546875" style="200" customWidth="1"/>
    <col min="2052" max="2052" width="11.42578125" style="200" customWidth="1"/>
    <col min="2053" max="2053" width="12.140625" style="200" customWidth="1"/>
    <col min="2054" max="2054" width="9.28515625" style="200" customWidth="1"/>
    <col min="2055" max="2055" width="8.28515625" style="200" customWidth="1"/>
    <col min="2056" max="2056" width="9.5703125" style="200" customWidth="1"/>
    <col min="2057" max="2057" width="9.85546875" style="200" customWidth="1"/>
    <col min="2058" max="2058" width="9.7109375" style="200" customWidth="1"/>
    <col min="2059" max="2060" width="9.140625" style="200"/>
    <col min="2061" max="2061" width="9.5703125" style="200" bestFit="1" customWidth="1"/>
    <col min="2062" max="2304" width="9.140625" style="200"/>
    <col min="2305" max="2305" width="4.42578125" style="200" customWidth="1"/>
    <col min="2306" max="2306" width="36.7109375" style="200" customWidth="1"/>
    <col min="2307" max="2307" width="37.85546875" style="200" customWidth="1"/>
    <col min="2308" max="2308" width="11.42578125" style="200" customWidth="1"/>
    <col min="2309" max="2309" width="12.140625" style="200" customWidth="1"/>
    <col min="2310" max="2310" width="9.28515625" style="200" customWidth="1"/>
    <col min="2311" max="2311" width="8.28515625" style="200" customWidth="1"/>
    <col min="2312" max="2312" width="9.5703125" style="200" customWidth="1"/>
    <col min="2313" max="2313" width="9.85546875" style="200" customWidth="1"/>
    <col min="2314" max="2314" width="9.7109375" style="200" customWidth="1"/>
    <col min="2315" max="2316" width="9.140625" style="200"/>
    <col min="2317" max="2317" width="9.5703125" style="200" bestFit="1" customWidth="1"/>
    <col min="2318" max="2560" width="9.140625" style="200"/>
    <col min="2561" max="2561" width="4.42578125" style="200" customWidth="1"/>
    <col min="2562" max="2562" width="36.7109375" style="200" customWidth="1"/>
    <col min="2563" max="2563" width="37.85546875" style="200" customWidth="1"/>
    <col min="2564" max="2564" width="11.42578125" style="200" customWidth="1"/>
    <col min="2565" max="2565" width="12.140625" style="200" customWidth="1"/>
    <col min="2566" max="2566" width="9.28515625" style="200" customWidth="1"/>
    <col min="2567" max="2567" width="8.28515625" style="200" customWidth="1"/>
    <col min="2568" max="2568" width="9.5703125" style="200" customWidth="1"/>
    <col min="2569" max="2569" width="9.85546875" style="200" customWidth="1"/>
    <col min="2570" max="2570" width="9.7109375" style="200" customWidth="1"/>
    <col min="2571" max="2572" width="9.140625" style="200"/>
    <col min="2573" max="2573" width="9.5703125" style="200" bestFit="1" customWidth="1"/>
    <col min="2574" max="2816" width="9.140625" style="200"/>
    <col min="2817" max="2817" width="4.42578125" style="200" customWidth="1"/>
    <col min="2818" max="2818" width="36.7109375" style="200" customWidth="1"/>
    <col min="2819" max="2819" width="37.85546875" style="200" customWidth="1"/>
    <col min="2820" max="2820" width="11.42578125" style="200" customWidth="1"/>
    <col min="2821" max="2821" width="12.140625" style="200" customWidth="1"/>
    <col min="2822" max="2822" width="9.28515625" style="200" customWidth="1"/>
    <col min="2823" max="2823" width="8.28515625" style="200" customWidth="1"/>
    <col min="2824" max="2824" width="9.5703125" style="200" customWidth="1"/>
    <col min="2825" max="2825" width="9.85546875" style="200" customWidth="1"/>
    <col min="2826" max="2826" width="9.7109375" style="200" customWidth="1"/>
    <col min="2827" max="2828" width="9.140625" style="200"/>
    <col min="2829" max="2829" width="9.5703125" style="200" bestFit="1" customWidth="1"/>
    <col min="2830" max="3072" width="9.140625" style="200"/>
    <col min="3073" max="3073" width="4.42578125" style="200" customWidth="1"/>
    <col min="3074" max="3074" width="36.7109375" style="200" customWidth="1"/>
    <col min="3075" max="3075" width="37.85546875" style="200" customWidth="1"/>
    <col min="3076" max="3076" width="11.42578125" style="200" customWidth="1"/>
    <col min="3077" max="3077" width="12.140625" style="200" customWidth="1"/>
    <col min="3078" max="3078" width="9.28515625" style="200" customWidth="1"/>
    <col min="3079" max="3079" width="8.28515625" style="200" customWidth="1"/>
    <col min="3080" max="3080" width="9.5703125" style="200" customWidth="1"/>
    <col min="3081" max="3081" width="9.85546875" style="200" customWidth="1"/>
    <col min="3082" max="3082" width="9.7109375" style="200" customWidth="1"/>
    <col min="3083" max="3084" width="9.140625" style="200"/>
    <col min="3085" max="3085" width="9.5703125" style="200" bestFit="1" customWidth="1"/>
    <col min="3086" max="3328" width="9.140625" style="200"/>
    <col min="3329" max="3329" width="4.42578125" style="200" customWidth="1"/>
    <col min="3330" max="3330" width="36.7109375" style="200" customWidth="1"/>
    <col min="3331" max="3331" width="37.85546875" style="200" customWidth="1"/>
    <col min="3332" max="3332" width="11.42578125" style="200" customWidth="1"/>
    <col min="3333" max="3333" width="12.140625" style="200" customWidth="1"/>
    <col min="3334" max="3334" width="9.28515625" style="200" customWidth="1"/>
    <col min="3335" max="3335" width="8.28515625" style="200" customWidth="1"/>
    <col min="3336" max="3336" width="9.5703125" style="200" customWidth="1"/>
    <col min="3337" max="3337" width="9.85546875" style="200" customWidth="1"/>
    <col min="3338" max="3338" width="9.7109375" style="200" customWidth="1"/>
    <col min="3339" max="3340" width="9.140625" style="200"/>
    <col min="3341" max="3341" width="9.5703125" style="200" bestFit="1" customWidth="1"/>
    <col min="3342" max="3584" width="9.140625" style="200"/>
    <col min="3585" max="3585" width="4.42578125" style="200" customWidth="1"/>
    <col min="3586" max="3586" width="36.7109375" style="200" customWidth="1"/>
    <col min="3587" max="3587" width="37.85546875" style="200" customWidth="1"/>
    <col min="3588" max="3588" width="11.42578125" style="200" customWidth="1"/>
    <col min="3589" max="3589" width="12.140625" style="200" customWidth="1"/>
    <col min="3590" max="3590" width="9.28515625" style="200" customWidth="1"/>
    <col min="3591" max="3591" width="8.28515625" style="200" customWidth="1"/>
    <col min="3592" max="3592" width="9.5703125" style="200" customWidth="1"/>
    <col min="3593" max="3593" width="9.85546875" style="200" customWidth="1"/>
    <col min="3594" max="3594" width="9.7109375" style="200" customWidth="1"/>
    <col min="3595" max="3596" width="9.140625" style="200"/>
    <col min="3597" max="3597" width="9.5703125" style="200" bestFit="1" customWidth="1"/>
    <col min="3598" max="3840" width="9.140625" style="200"/>
    <col min="3841" max="3841" width="4.42578125" style="200" customWidth="1"/>
    <col min="3842" max="3842" width="36.7109375" style="200" customWidth="1"/>
    <col min="3843" max="3843" width="37.85546875" style="200" customWidth="1"/>
    <col min="3844" max="3844" width="11.42578125" style="200" customWidth="1"/>
    <col min="3845" max="3845" width="12.140625" style="200" customWidth="1"/>
    <col min="3846" max="3846" width="9.28515625" style="200" customWidth="1"/>
    <col min="3847" max="3847" width="8.28515625" style="200" customWidth="1"/>
    <col min="3848" max="3848" width="9.5703125" style="200" customWidth="1"/>
    <col min="3849" max="3849" width="9.85546875" style="200" customWidth="1"/>
    <col min="3850" max="3850" width="9.7109375" style="200" customWidth="1"/>
    <col min="3851" max="3852" width="9.140625" style="200"/>
    <col min="3853" max="3853" width="9.5703125" style="200" bestFit="1" customWidth="1"/>
    <col min="3854" max="4096" width="9.140625" style="200"/>
    <col min="4097" max="4097" width="4.42578125" style="200" customWidth="1"/>
    <col min="4098" max="4098" width="36.7109375" style="200" customWidth="1"/>
    <col min="4099" max="4099" width="37.85546875" style="200" customWidth="1"/>
    <col min="4100" max="4100" width="11.42578125" style="200" customWidth="1"/>
    <col min="4101" max="4101" width="12.140625" style="200" customWidth="1"/>
    <col min="4102" max="4102" width="9.28515625" style="200" customWidth="1"/>
    <col min="4103" max="4103" width="8.28515625" style="200" customWidth="1"/>
    <col min="4104" max="4104" width="9.5703125" style="200" customWidth="1"/>
    <col min="4105" max="4105" width="9.85546875" style="200" customWidth="1"/>
    <col min="4106" max="4106" width="9.7109375" style="200" customWidth="1"/>
    <col min="4107" max="4108" width="9.140625" style="200"/>
    <col min="4109" max="4109" width="9.5703125" style="200" bestFit="1" customWidth="1"/>
    <col min="4110" max="4352" width="9.140625" style="200"/>
    <col min="4353" max="4353" width="4.42578125" style="200" customWidth="1"/>
    <col min="4354" max="4354" width="36.7109375" style="200" customWidth="1"/>
    <col min="4355" max="4355" width="37.85546875" style="200" customWidth="1"/>
    <col min="4356" max="4356" width="11.42578125" style="200" customWidth="1"/>
    <col min="4357" max="4357" width="12.140625" style="200" customWidth="1"/>
    <col min="4358" max="4358" width="9.28515625" style="200" customWidth="1"/>
    <col min="4359" max="4359" width="8.28515625" style="200" customWidth="1"/>
    <col min="4360" max="4360" width="9.5703125" style="200" customWidth="1"/>
    <col min="4361" max="4361" width="9.85546875" style="200" customWidth="1"/>
    <col min="4362" max="4362" width="9.7109375" style="200" customWidth="1"/>
    <col min="4363" max="4364" width="9.140625" style="200"/>
    <col min="4365" max="4365" width="9.5703125" style="200" bestFit="1" customWidth="1"/>
    <col min="4366" max="4608" width="9.140625" style="200"/>
    <col min="4609" max="4609" width="4.42578125" style="200" customWidth="1"/>
    <col min="4610" max="4610" width="36.7109375" style="200" customWidth="1"/>
    <col min="4611" max="4611" width="37.85546875" style="200" customWidth="1"/>
    <col min="4612" max="4612" width="11.42578125" style="200" customWidth="1"/>
    <col min="4613" max="4613" width="12.140625" style="200" customWidth="1"/>
    <col min="4614" max="4614" width="9.28515625" style="200" customWidth="1"/>
    <col min="4615" max="4615" width="8.28515625" style="200" customWidth="1"/>
    <col min="4616" max="4616" width="9.5703125" style="200" customWidth="1"/>
    <col min="4617" max="4617" width="9.85546875" style="200" customWidth="1"/>
    <col min="4618" max="4618" width="9.7109375" style="200" customWidth="1"/>
    <col min="4619" max="4620" width="9.140625" style="200"/>
    <col min="4621" max="4621" width="9.5703125" style="200" bestFit="1" customWidth="1"/>
    <col min="4622" max="4864" width="9.140625" style="200"/>
    <col min="4865" max="4865" width="4.42578125" style="200" customWidth="1"/>
    <col min="4866" max="4866" width="36.7109375" style="200" customWidth="1"/>
    <col min="4867" max="4867" width="37.85546875" style="200" customWidth="1"/>
    <col min="4868" max="4868" width="11.42578125" style="200" customWidth="1"/>
    <col min="4869" max="4869" width="12.140625" style="200" customWidth="1"/>
    <col min="4870" max="4870" width="9.28515625" style="200" customWidth="1"/>
    <col min="4871" max="4871" width="8.28515625" style="200" customWidth="1"/>
    <col min="4872" max="4872" width="9.5703125" style="200" customWidth="1"/>
    <col min="4873" max="4873" width="9.85546875" style="200" customWidth="1"/>
    <col min="4874" max="4874" width="9.7109375" style="200" customWidth="1"/>
    <col min="4875" max="4876" width="9.140625" style="200"/>
    <col min="4877" max="4877" width="9.5703125" style="200" bestFit="1" customWidth="1"/>
    <col min="4878" max="5120" width="9.140625" style="200"/>
    <col min="5121" max="5121" width="4.42578125" style="200" customWidth="1"/>
    <col min="5122" max="5122" width="36.7109375" style="200" customWidth="1"/>
    <col min="5123" max="5123" width="37.85546875" style="200" customWidth="1"/>
    <col min="5124" max="5124" width="11.42578125" style="200" customWidth="1"/>
    <col min="5125" max="5125" width="12.140625" style="200" customWidth="1"/>
    <col min="5126" max="5126" width="9.28515625" style="200" customWidth="1"/>
    <col min="5127" max="5127" width="8.28515625" style="200" customWidth="1"/>
    <col min="5128" max="5128" width="9.5703125" style="200" customWidth="1"/>
    <col min="5129" max="5129" width="9.85546875" style="200" customWidth="1"/>
    <col min="5130" max="5130" width="9.7109375" style="200" customWidth="1"/>
    <col min="5131" max="5132" width="9.140625" style="200"/>
    <col min="5133" max="5133" width="9.5703125" style="200" bestFit="1" customWidth="1"/>
    <col min="5134" max="5376" width="9.140625" style="200"/>
    <col min="5377" max="5377" width="4.42578125" style="200" customWidth="1"/>
    <col min="5378" max="5378" width="36.7109375" style="200" customWidth="1"/>
    <col min="5379" max="5379" width="37.85546875" style="200" customWidth="1"/>
    <col min="5380" max="5380" width="11.42578125" style="200" customWidth="1"/>
    <col min="5381" max="5381" width="12.140625" style="200" customWidth="1"/>
    <col min="5382" max="5382" width="9.28515625" style="200" customWidth="1"/>
    <col min="5383" max="5383" width="8.28515625" style="200" customWidth="1"/>
    <col min="5384" max="5384" width="9.5703125" style="200" customWidth="1"/>
    <col min="5385" max="5385" width="9.85546875" style="200" customWidth="1"/>
    <col min="5386" max="5386" width="9.7109375" style="200" customWidth="1"/>
    <col min="5387" max="5388" width="9.140625" style="200"/>
    <col min="5389" max="5389" width="9.5703125" style="200" bestFit="1" customWidth="1"/>
    <col min="5390" max="5632" width="9.140625" style="200"/>
    <col min="5633" max="5633" width="4.42578125" style="200" customWidth="1"/>
    <col min="5634" max="5634" width="36.7109375" style="200" customWidth="1"/>
    <col min="5635" max="5635" width="37.85546875" style="200" customWidth="1"/>
    <col min="5636" max="5636" width="11.42578125" style="200" customWidth="1"/>
    <col min="5637" max="5637" width="12.140625" style="200" customWidth="1"/>
    <col min="5638" max="5638" width="9.28515625" style="200" customWidth="1"/>
    <col min="5639" max="5639" width="8.28515625" style="200" customWidth="1"/>
    <col min="5640" max="5640" width="9.5703125" style="200" customWidth="1"/>
    <col min="5641" max="5641" width="9.85546875" style="200" customWidth="1"/>
    <col min="5642" max="5642" width="9.7109375" style="200" customWidth="1"/>
    <col min="5643" max="5644" width="9.140625" style="200"/>
    <col min="5645" max="5645" width="9.5703125" style="200" bestFit="1" customWidth="1"/>
    <col min="5646" max="5888" width="9.140625" style="200"/>
    <col min="5889" max="5889" width="4.42578125" style="200" customWidth="1"/>
    <col min="5890" max="5890" width="36.7109375" style="200" customWidth="1"/>
    <col min="5891" max="5891" width="37.85546875" style="200" customWidth="1"/>
    <col min="5892" max="5892" width="11.42578125" style="200" customWidth="1"/>
    <col min="5893" max="5893" width="12.140625" style="200" customWidth="1"/>
    <col min="5894" max="5894" width="9.28515625" style="200" customWidth="1"/>
    <col min="5895" max="5895" width="8.28515625" style="200" customWidth="1"/>
    <col min="5896" max="5896" width="9.5703125" style="200" customWidth="1"/>
    <col min="5897" max="5897" width="9.85546875" style="200" customWidth="1"/>
    <col min="5898" max="5898" width="9.7109375" style="200" customWidth="1"/>
    <col min="5899" max="5900" width="9.140625" style="200"/>
    <col min="5901" max="5901" width="9.5703125" style="200" bestFit="1" customWidth="1"/>
    <col min="5902" max="6144" width="9.140625" style="200"/>
    <col min="6145" max="6145" width="4.42578125" style="200" customWidth="1"/>
    <col min="6146" max="6146" width="36.7109375" style="200" customWidth="1"/>
    <col min="6147" max="6147" width="37.85546875" style="200" customWidth="1"/>
    <col min="6148" max="6148" width="11.42578125" style="200" customWidth="1"/>
    <col min="6149" max="6149" width="12.140625" style="200" customWidth="1"/>
    <col min="6150" max="6150" width="9.28515625" style="200" customWidth="1"/>
    <col min="6151" max="6151" width="8.28515625" style="200" customWidth="1"/>
    <col min="6152" max="6152" width="9.5703125" style="200" customWidth="1"/>
    <col min="6153" max="6153" width="9.85546875" style="200" customWidth="1"/>
    <col min="6154" max="6154" width="9.7109375" style="200" customWidth="1"/>
    <col min="6155" max="6156" width="9.140625" style="200"/>
    <col min="6157" max="6157" width="9.5703125" style="200" bestFit="1" customWidth="1"/>
    <col min="6158" max="6400" width="9.140625" style="200"/>
    <col min="6401" max="6401" width="4.42578125" style="200" customWidth="1"/>
    <col min="6402" max="6402" width="36.7109375" style="200" customWidth="1"/>
    <col min="6403" max="6403" width="37.85546875" style="200" customWidth="1"/>
    <col min="6404" max="6404" width="11.42578125" style="200" customWidth="1"/>
    <col min="6405" max="6405" width="12.140625" style="200" customWidth="1"/>
    <col min="6406" max="6406" width="9.28515625" style="200" customWidth="1"/>
    <col min="6407" max="6407" width="8.28515625" style="200" customWidth="1"/>
    <col min="6408" max="6408" width="9.5703125" style="200" customWidth="1"/>
    <col min="6409" max="6409" width="9.85546875" style="200" customWidth="1"/>
    <col min="6410" max="6410" width="9.7109375" style="200" customWidth="1"/>
    <col min="6411" max="6412" width="9.140625" style="200"/>
    <col min="6413" max="6413" width="9.5703125" style="200" bestFit="1" customWidth="1"/>
    <col min="6414" max="6656" width="9.140625" style="200"/>
    <col min="6657" max="6657" width="4.42578125" style="200" customWidth="1"/>
    <col min="6658" max="6658" width="36.7109375" style="200" customWidth="1"/>
    <col min="6659" max="6659" width="37.85546875" style="200" customWidth="1"/>
    <col min="6660" max="6660" width="11.42578125" style="200" customWidth="1"/>
    <col min="6661" max="6661" width="12.140625" style="200" customWidth="1"/>
    <col min="6662" max="6662" width="9.28515625" style="200" customWidth="1"/>
    <col min="6663" max="6663" width="8.28515625" style="200" customWidth="1"/>
    <col min="6664" max="6664" width="9.5703125" style="200" customWidth="1"/>
    <col min="6665" max="6665" width="9.85546875" style="200" customWidth="1"/>
    <col min="6666" max="6666" width="9.7109375" style="200" customWidth="1"/>
    <col min="6667" max="6668" width="9.140625" style="200"/>
    <col min="6669" max="6669" width="9.5703125" style="200" bestFit="1" customWidth="1"/>
    <col min="6670" max="6912" width="9.140625" style="200"/>
    <col min="6913" max="6913" width="4.42578125" style="200" customWidth="1"/>
    <col min="6914" max="6914" width="36.7109375" style="200" customWidth="1"/>
    <col min="6915" max="6915" width="37.85546875" style="200" customWidth="1"/>
    <col min="6916" max="6916" width="11.42578125" style="200" customWidth="1"/>
    <col min="6917" max="6917" width="12.140625" style="200" customWidth="1"/>
    <col min="6918" max="6918" width="9.28515625" style="200" customWidth="1"/>
    <col min="6919" max="6919" width="8.28515625" style="200" customWidth="1"/>
    <col min="6920" max="6920" width="9.5703125" style="200" customWidth="1"/>
    <col min="6921" max="6921" width="9.85546875" style="200" customWidth="1"/>
    <col min="6922" max="6922" width="9.7109375" style="200" customWidth="1"/>
    <col min="6923" max="6924" width="9.140625" style="200"/>
    <col min="6925" max="6925" width="9.5703125" style="200" bestFit="1" customWidth="1"/>
    <col min="6926" max="7168" width="9.140625" style="200"/>
    <col min="7169" max="7169" width="4.42578125" style="200" customWidth="1"/>
    <col min="7170" max="7170" width="36.7109375" style="200" customWidth="1"/>
    <col min="7171" max="7171" width="37.85546875" style="200" customWidth="1"/>
    <col min="7172" max="7172" width="11.42578125" style="200" customWidth="1"/>
    <col min="7173" max="7173" width="12.140625" style="200" customWidth="1"/>
    <col min="7174" max="7174" width="9.28515625" style="200" customWidth="1"/>
    <col min="7175" max="7175" width="8.28515625" style="200" customWidth="1"/>
    <col min="7176" max="7176" width="9.5703125" style="200" customWidth="1"/>
    <col min="7177" max="7177" width="9.85546875" style="200" customWidth="1"/>
    <col min="7178" max="7178" width="9.7109375" style="200" customWidth="1"/>
    <col min="7179" max="7180" width="9.140625" style="200"/>
    <col min="7181" max="7181" width="9.5703125" style="200" bestFit="1" customWidth="1"/>
    <col min="7182" max="7424" width="9.140625" style="200"/>
    <col min="7425" max="7425" width="4.42578125" style="200" customWidth="1"/>
    <col min="7426" max="7426" width="36.7109375" style="200" customWidth="1"/>
    <col min="7427" max="7427" width="37.85546875" style="200" customWidth="1"/>
    <col min="7428" max="7428" width="11.42578125" style="200" customWidth="1"/>
    <col min="7429" max="7429" width="12.140625" style="200" customWidth="1"/>
    <col min="7430" max="7430" width="9.28515625" style="200" customWidth="1"/>
    <col min="7431" max="7431" width="8.28515625" style="200" customWidth="1"/>
    <col min="7432" max="7432" width="9.5703125" style="200" customWidth="1"/>
    <col min="7433" max="7433" width="9.85546875" style="200" customWidth="1"/>
    <col min="7434" max="7434" width="9.7109375" style="200" customWidth="1"/>
    <col min="7435" max="7436" width="9.140625" style="200"/>
    <col min="7437" max="7437" width="9.5703125" style="200" bestFit="1" customWidth="1"/>
    <col min="7438" max="7680" width="9.140625" style="200"/>
    <col min="7681" max="7681" width="4.42578125" style="200" customWidth="1"/>
    <col min="7682" max="7682" width="36.7109375" style="200" customWidth="1"/>
    <col min="7683" max="7683" width="37.85546875" style="200" customWidth="1"/>
    <col min="7684" max="7684" width="11.42578125" style="200" customWidth="1"/>
    <col min="7685" max="7685" width="12.140625" style="200" customWidth="1"/>
    <col min="7686" max="7686" width="9.28515625" style="200" customWidth="1"/>
    <col min="7687" max="7687" width="8.28515625" style="200" customWidth="1"/>
    <col min="7688" max="7688" width="9.5703125" style="200" customWidth="1"/>
    <col min="7689" max="7689" width="9.85546875" style="200" customWidth="1"/>
    <col min="7690" max="7690" width="9.7109375" style="200" customWidth="1"/>
    <col min="7691" max="7692" width="9.140625" style="200"/>
    <col min="7693" max="7693" width="9.5703125" style="200" bestFit="1" customWidth="1"/>
    <col min="7694" max="7936" width="9.140625" style="200"/>
    <col min="7937" max="7937" width="4.42578125" style="200" customWidth="1"/>
    <col min="7938" max="7938" width="36.7109375" style="200" customWidth="1"/>
    <col min="7939" max="7939" width="37.85546875" style="200" customWidth="1"/>
    <col min="7940" max="7940" width="11.42578125" style="200" customWidth="1"/>
    <col min="7941" max="7941" width="12.140625" style="200" customWidth="1"/>
    <col min="7942" max="7942" width="9.28515625" style="200" customWidth="1"/>
    <col min="7943" max="7943" width="8.28515625" style="200" customWidth="1"/>
    <col min="7944" max="7944" width="9.5703125" style="200" customWidth="1"/>
    <col min="7945" max="7945" width="9.85546875" style="200" customWidth="1"/>
    <col min="7946" max="7946" width="9.7109375" style="200" customWidth="1"/>
    <col min="7947" max="7948" width="9.140625" style="200"/>
    <col min="7949" max="7949" width="9.5703125" style="200" bestFit="1" customWidth="1"/>
    <col min="7950" max="8192" width="9.140625" style="200"/>
    <col min="8193" max="8193" width="4.42578125" style="200" customWidth="1"/>
    <col min="8194" max="8194" width="36.7109375" style="200" customWidth="1"/>
    <col min="8195" max="8195" width="37.85546875" style="200" customWidth="1"/>
    <col min="8196" max="8196" width="11.42578125" style="200" customWidth="1"/>
    <col min="8197" max="8197" width="12.140625" style="200" customWidth="1"/>
    <col min="8198" max="8198" width="9.28515625" style="200" customWidth="1"/>
    <col min="8199" max="8199" width="8.28515625" style="200" customWidth="1"/>
    <col min="8200" max="8200" width="9.5703125" style="200" customWidth="1"/>
    <col min="8201" max="8201" width="9.85546875" style="200" customWidth="1"/>
    <col min="8202" max="8202" width="9.7109375" style="200" customWidth="1"/>
    <col min="8203" max="8204" width="9.140625" style="200"/>
    <col min="8205" max="8205" width="9.5703125" style="200" bestFit="1" customWidth="1"/>
    <col min="8206" max="8448" width="9.140625" style="200"/>
    <col min="8449" max="8449" width="4.42578125" style="200" customWidth="1"/>
    <col min="8450" max="8450" width="36.7109375" style="200" customWidth="1"/>
    <col min="8451" max="8451" width="37.85546875" style="200" customWidth="1"/>
    <col min="8452" max="8452" width="11.42578125" style="200" customWidth="1"/>
    <col min="8453" max="8453" width="12.140625" style="200" customWidth="1"/>
    <col min="8454" max="8454" width="9.28515625" style="200" customWidth="1"/>
    <col min="8455" max="8455" width="8.28515625" style="200" customWidth="1"/>
    <col min="8456" max="8456" width="9.5703125" style="200" customWidth="1"/>
    <col min="8457" max="8457" width="9.85546875" style="200" customWidth="1"/>
    <col min="8458" max="8458" width="9.7109375" style="200" customWidth="1"/>
    <col min="8459" max="8460" width="9.140625" style="200"/>
    <col min="8461" max="8461" width="9.5703125" style="200" bestFit="1" customWidth="1"/>
    <col min="8462" max="8704" width="9.140625" style="200"/>
    <col min="8705" max="8705" width="4.42578125" style="200" customWidth="1"/>
    <col min="8706" max="8706" width="36.7109375" style="200" customWidth="1"/>
    <col min="8707" max="8707" width="37.85546875" style="200" customWidth="1"/>
    <col min="8708" max="8708" width="11.42578125" style="200" customWidth="1"/>
    <col min="8709" max="8709" width="12.140625" style="200" customWidth="1"/>
    <col min="8710" max="8710" width="9.28515625" style="200" customWidth="1"/>
    <col min="8711" max="8711" width="8.28515625" style="200" customWidth="1"/>
    <col min="8712" max="8712" width="9.5703125" style="200" customWidth="1"/>
    <col min="8713" max="8713" width="9.85546875" style="200" customWidth="1"/>
    <col min="8714" max="8714" width="9.7109375" style="200" customWidth="1"/>
    <col min="8715" max="8716" width="9.140625" style="200"/>
    <col min="8717" max="8717" width="9.5703125" style="200" bestFit="1" customWidth="1"/>
    <col min="8718" max="8960" width="9.140625" style="200"/>
    <col min="8961" max="8961" width="4.42578125" style="200" customWidth="1"/>
    <col min="8962" max="8962" width="36.7109375" style="200" customWidth="1"/>
    <col min="8963" max="8963" width="37.85546875" style="200" customWidth="1"/>
    <col min="8964" max="8964" width="11.42578125" style="200" customWidth="1"/>
    <col min="8965" max="8965" width="12.140625" style="200" customWidth="1"/>
    <col min="8966" max="8966" width="9.28515625" style="200" customWidth="1"/>
    <col min="8967" max="8967" width="8.28515625" style="200" customWidth="1"/>
    <col min="8968" max="8968" width="9.5703125" style="200" customWidth="1"/>
    <col min="8969" max="8969" width="9.85546875" style="200" customWidth="1"/>
    <col min="8970" max="8970" width="9.7109375" style="200" customWidth="1"/>
    <col min="8971" max="8972" width="9.140625" style="200"/>
    <col min="8973" max="8973" width="9.5703125" style="200" bestFit="1" customWidth="1"/>
    <col min="8974" max="9216" width="9.140625" style="200"/>
    <col min="9217" max="9217" width="4.42578125" style="200" customWidth="1"/>
    <col min="9218" max="9218" width="36.7109375" style="200" customWidth="1"/>
    <col min="9219" max="9219" width="37.85546875" style="200" customWidth="1"/>
    <col min="9220" max="9220" width="11.42578125" style="200" customWidth="1"/>
    <col min="9221" max="9221" width="12.140625" style="200" customWidth="1"/>
    <col min="9222" max="9222" width="9.28515625" style="200" customWidth="1"/>
    <col min="9223" max="9223" width="8.28515625" style="200" customWidth="1"/>
    <col min="9224" max="9224" width="9.5703125" style="200" customWidth="1"/>
    <col min="9225" max="9225" width="9.85546875" style="200" customWidth="1"/>
    <col min="9226" max="9226" width="9.7109375" style="200" customWidth="1"/>
    <col min="9227" max="9228" width="9.140625" style="200"/>
    <col min="9229" max="9229" width="9.5703125" style="200" bestFit="1" customWidth="1"/>
    <col min="9230" max="9472" width="9.140625" style="200"/>
    <col min="9473" max="9473" width="4.42578125" style="200" customWidth="1"/>
    <col min="9474" max="9474" width="36.7109375" style="200" customWidth="1"/>
    <col min="9475" max="9475" width="37.85546875" style="200" customWidth="1"/>
    <col min="9476" max="9476" width="11.42578125" style="200" customWidth="1"/>
    <col min="9477" max="9477" width="12.140625" style="200" customWidth="1"/>
    <col min="9478" max="9478" width="9.28515625" style="200" customWidth="1"/>
    <col min="9479" max="9479" width="8.28515625" style="200" customWidth="1"/>
    <col min="9480" max="9480" width="9.5703125" style="200" customWidth="1"/>
    <col min="9481" max="9481" width="9.85546875" style="200" customWidth="1"/>
    <col min="9482" max="9482" width="9.7109375" style="200" customWidth="1"/>
    <col min="9483" max="9484" width="9.140625" style="200"/>
    <col min="9485" max="9485" width="9.5703125" style="200" bestFit="1" customWidth="1"/>
    <col min="9486" max="9728" width="9.140625" style="200"/>
    <col min="9729" max="9729" width="4.42578125" style="200" customWidth="1"/>
    <col min="9730" max="9730" width="36.7109375" style="200" customWidth="1"/>
    <col min="9731" max="9731" width="37.85546875" style="200" customWidth="1"/>
    <col min="9732" max="9732" width="11.42578125" style="200" customWidth="1"/>
    <col min="9733" max="9733" width="12.140625" style="200" customWidth="1"/>
    <col min="9734" max="9734" width="9.28515625" style="200" customWidth="1"/>
    <col min="9735" max="9735" width="8.28515625" style="200" customWidth="1"/>
    <col min="9736" max="9736" width="9.5703125" style="200" customWidth="1"/>
    <col min="9737" max="9737" width="9.85546875" style="200" customWidth="1"/>
    <col min="9738" max="9738" width="9.7109375" style="200" customWidth="1"/>
    <col min="9739" max="9740" width="9.140625" style="200"/>
    <col min="9741" max="9741" width="9.5703125" style="200" bestFit="1" customWidth="1"/>
    <col min="9742" max="9984" width="9.140625" style="200"/>
    <col min="9985" max="9985" width="4.42578125" style="200" customWidth="1"/>
    <col min="9986" max="9986" width="36.7109375" style="200" customWidth="1"/>
    <col min="9987" max="9987" width="37.85546875" style="200" customWidth="1"/>
    <col min="9988" max="9988" width="11.42578125" style="200" customWidth="1"/>
    <col min="9989" max="9989" width="12.140625" style="200" customWidth="1"/>
    <col min="9990" max="9990" width="9.28515625" style="200" customWidth="1"/>
    <col min="9991" max="9991" width="8.28515625" style="200" customWidth="1"/>
    <col min="9992" max="9992" width="9.5703125" style="200" customWidth="1"/>
    <col min="9993" max="9993" width="9.85546875" style="200" customWidth="1"/>
    <col min="9994" max="9994" width="9.7109375" style="200" customWidth="1"/>
    <col min="9995" max="9996" width="9.140625" style="200"/>
    <col min="9997" max="9997" width="9.5703125" style="200" bestFit="1" customWidth="1"/>
    <col min="9998" max="10240" width="9.140625" style="200"/>
    <col min="10241" max="10241" width="4.42578125" style="200" customWidth="1"/>
    <col min="10242" max="10242" width="36.7109375" style="200" customWidth="1"/>
    <col min="10243" max="10243" width="37.85546875" style="200" customWidth="1"/>
    <col min="10244" max="10244" width="11.42578125" style="200" customWidth="1"/>
    <col min="10245" max="10245" width="12.140625" style="200" customWidth="1"/>
    <col min="10246" max="10246" width="9.28515625" style="200" customWidth="1"/>
    <col min="10247" max="10247" width="8.28515625" style="200" customWidth="1"/>
    <col min="10248" max="10248" width="9.5703125" style="200" customWidth="1"/>
    <col min="10249" max="10249" width="9.85546875" style="200" customWidth="1"/>
    <col min="10250" max="10250" width="9.7109375" style="200" customWidth="1"/>
    <col min="10251" max="10252" width="9.140625" style="200"/>
    <col min="10253" max="10253" width="9.5703125" style="200" bestFit="1" customWidth="1"/>
    <col min="10254" max="10496" width="9.140625" style="200"/>
    <col min="10497" max="10497" width="4.42578125" style="200" customWidth="1"/>
    <col min="10498" max="10498" width="36.7109375" style="200" customWidth="1"/>
    <col min="10499" max="10499" width="37.85546875" style="200" customWidth="1"/>
    <col min="10500" max="10500" width="11.42578125" style="200" customWidth="1"/>
    <col min="10501" max="10501" width="12.140625" style="200" customWidth="1"/>
    <col min="10502" max="10502" width="9.28515625" style="200" customWidth="1"/>
    <col min="10503" max="10503" width="8.28515625" style="200" customWidth="1"/>
    <col min="10504" max="10504" width="9.5703125" style="200" customWidth="1"/>
    <col min="10505" max="10505" width="9.85546875" style="200" customWidth="1"/>
    <col min="10506" max="10506" width="9.7109375" style="200" customWidth="1"/>
    <col min="10507" max="10508" width="9.140625" style="200"/>
    <col min="10509" max="10509" width="9.5703125" style="200" bestFit="1" customWidth="1"/>
    <col min="10510" max="10752" width="9.140625" style="200"/>
    <col min="10753" max="10753" width="4.42578125" style="200" customWidth="1"/>
    <col min="10754" max="10754" width="36.7109375" style="200" customWidth="1"/>
    <col min="10755" max="10755" width="37.85546875" style="200" customWidth="1"/>
    <col min="10756" max="10756" width="11.42578125" style="200" customWidth="1"/>
    <col min="10757" max="10757" width="12.140625" style="200" customWidth="1"/>
    <col min="10758" max="10758" width="9.28515625" style="200" customWidth="1"/>
    <col min="10759" max="10759" width="8.28515625" style="200" customWidth="1"/>
    <col min="10760" max="10760" width="9.5703125" style="200" customWidth="1"/>
    <col min="10761" max="10761" width="9.85546875" style="200" customWidth="1"/>
    <col min="10762" max="10762" width="9.7109375" style="200" customWidth="1"/>
    <col min="10763" max="10764" width="9.140625" style="200"/>
    <col min="10765" max="10765" width="9.5703125" style="200" bestFit="1" customWidth="1"/>
    <col min="10766" max="11008" width="9.140625" style="200"/>
    <col min="11009" max="11009" width="4.42578125" style="200" customWidth="1"/>
    <col min="11010" max="11010" width="36.7109375" style="200" customWidth="1"/>
    <col min="11011" max="11011" width="37.85546875" style="200" customWidth="1"/>
    <col min="11012" max="11012" width="11.42578125" style="200" customWidth="1"/>
    <col min="11013" max="11013" width="12.140625" style="200" customWidth="1"/>
    <col min="11014" max="11014" width="9.28515625" style="200" customWidth="1"/>
    <col min="11015" max="11015" width="8.28515625" style="200" customWidth="1"/>
    <col min="11016" max="11016" width="9.5703125" style="200" customWidth="1"/>
    <col min="11017" max="11017" width="9.85546875" style="200" customWidth="1"/>
    <col min="11018" max="11018" width="9.7109375" style="200" customWidth="1"/>
    <col min="11019" max="11020" width="9.140625" style="200"/>
    <col min="11021" max="11021" width="9.5703125" style="200" bestFit="1" customWidth="1"/>
    <col min="11022" max="11264" width="9.140625" style="200"/>
    <col min="11265" max="11265" width="4.42578125" style="200" customWidth="1"/>
    <col min="11266" max="11266" width="36.7109375" style="200" customWidth="1"/>
    <col min="11267" max="11267" width="37.85546875" style="200" customWidth="1"/>
    <col min="11268" max="11268" width="11.42578125" style="200" customWidth="1"/>
    <col min="11269" max="11269" width="12.140625" style="200" customWidth="1"/>
    <col min="11270" max="11270" width="9.28515625" style="200" customWidth="1"/>
    <col min="11271" max="11271" width="8.28515625" style="200" customWidth="1"/>
    <col min="11272" max="11272" width="9.5703125" style="200" customWidth="1"/>
    <col min="11273" max="11273" width="9.85546875" style="200" customWidth="1"/>
    <col min="11274" max="11274" width="9.7109375" style="200" customWidth="1"/>
    <col min="11275" max="11276" width="9.140625" style="200"/>
    <col min="11277" max="11277" width="9.5703125" style="200" bestFit="1" customWidth="1"/>
    <col min="11278" max="11520" width="9.140625" style="200"/>
    <col min="11521" max="11521" width="4.42578125" style="200" customWidth="1"/>
    <col min="11522" max="11522" width="36.7109375" style="200" customWidth="1"/>
    <col min="11523" max="11523" width="37.85546875" style="200" customWidth="1"/>
    <col min="11524" max="11524" width="11.42578125" style="200" customWidth="1"/>
    <col min="11525" max="11525" width="12.140625" style="200" customWidth="1"/>
    <col min="11526" max="11526" width="9.28515625" style="200" customWidth="1"/>
    <col min="11527" max="11527" width="8.28515625" style="200" customWidth="1"/>
    <col min="11528" max="11528" width="9.5703125" style="200" customWidth="1"/>
    <col min="11529" max="11529" width="9.85546875" style="200" customWidth="1"/>
    <col min="11530" max="11530" width="9.7109375" style="200" customWidth="1"/>
    <col min="11531" max="11532" width="9.140625" style="200"/>
    <col min="11533" max="11533" width="9.5703125" style="200" bestFit="1" customWidth="1"/>
    <col min="11534" max="11776" width="9.140625" style="200"/>
    <col min="11777" max="11777" width="4.42578125" style="200" customWidth="1"/>
    <col min="11778" max="11778" width="36.7109375" style="200" customWidth="1"/>
    <col min="11779" max="11779" width="37.85546875" style="200" customWidth="1"/>
    <col min="11780" max="11780" width="11.42578125" style="200" customWidth="1"/>
    <col min="11781" max="11781" width="12.140625" style="200" customWidth="1"/>
    <col min="11782" max="11782" width="9.28515625" style="200" customWidth="1"/>
    <col min="11783" max="11783" width="8.28515625" style="200" customWidth="1"/>
    <col min="11784" max="11784" width="9.5703125" style="200" customWidth="1"/>
    <col min="11785" max="11785" width="9.85546875" style="200" customWidth="1"/>
    <col min="11786" max="11786" width="9.7109375" style="200" customWidth="1"/>
    <col min="11787" max="11788" width="9.140625" style="200"/>
    <col min="11789" max="11789" width="9.5703125" style="200" bestFit="1" customWidth="1"/>
    <col min="11790" max="12032" width="9.140625" style="200"/>
    <col min="12033" max="12033" width="4.42578125" style="200" customWidth="1"/>
    <col min="12034" max="12034" width="36.7109375" style="200" customWidth="1"/>
    <col min="12035" max="12035" width="37.85546875" style="200" customWidth="1"/>
    <col min="12036" max="12036" width="11.42578125" style="200" customWidth="1"/>
    <col min="12037" max="12037" width="12.140625" style="200" customWidth="1"/>
    <col min="12038" max="12038" width="9.28515625" style="200" customWidth="1"/>
    <col min="12039" max="12039" width="8.28515625" style="200" customWidth="1"/>
    <col min="12040" max="12040" width="9.5703125" style="200" customWidth="1"/>
    <col min="12041" max="12041" width="9.85546875" style="200" customWidth="1"/>
    <col min="12042" max="12042" width="9.7109375" style="200" customWidth="1"/>
    <col min="12043" max="12044" width="9.140625" style="200"/>
    <col min="12045" max="12045" width="9.5703125" style="200" bestFit="1" customWidth="1"/>
    <col min="12046" max="12288" width="9.140625" style="200"/>
    <col min="12289" max="12289" width="4.42578125" style="200" customWidth="1"/>
    <col min="12290" max="12290" width="36.7109375" style="200" customWidth="1"/>
    <col min="12291" max="12291" width="37.85546875" style="200" customWidth="1"/>
    <col min="12292" max="12292" width="11.42578125" style="200" customWidth="1"/>
    <col min="12293" max="12293" width="12.140625" style="200" customWidth="1"/>
    <col min="12294" max="12294" width="9.28515625" style="200" customWidth="1"/>
    <col min="12295" max="12295" width="8.28515625" style="200" customWidth="1"/>
    <col min="12296" max="12296" width="9.5703125" style="200" customWidth="1"/>
    <col min="12297" max="12297" width="9.85546875" style="200" customWidth="1"/>
    <col min="12298" max="12298" width="9.7109375" style="200" customWidth="1"/>
    <col min="12299" max="12300" width="9.140625" style="200"/>
    <col min="12301" max="12301" width="9.5703125" style="200" bestFit="1" customWidth="1"/>
    <col min="12302" max="12544" width="9.140625" style="200"/>
    <col min="12545" max="12545" width="4.42578125" style="200" customWidth="1"/>
    <col min="12546" max="12546" width="36.7109375" style="200" customWidth="1"/>
    <col min="12547" max="12547" width="37.85546875" style="200" customWidth="1"/>
    <col min="12548" max="12548" width="11.42578125" style="200" customWidth="1"/>
    <col min="12549" max="12549" width="12.140625" style="200" customWidth="1"/>
    <col min="12550" max="12550" width="9.28515625" style="200" customWidth="1"/>
    <col min="12551" max="12551" width="8.28515625" style="200" customWidth="1"/>
    <col min="12552" max="12552" width="9.5703125" style="200" customWidth="1"/>
    <col min="12553" max="12553" width="9.85546875" style="200" customWidth="1"/>
    <col min="12554" max="12554" width="9.7109375" style="200" customWidth="1"/>
    <col min="12555" max="12556" width="9.140625" style="200"/>
    <col min="12557" max="12557" width="9.5703125" style="200" bestFit="1" customWidth="1"/>
    <col min="12558" max="12800" width="9.140625" style="200"/>
    <col min="12801" max="12801" width="4.42578125" style="200" customWidth="1"/>
    <col min="12802" max="12802" width="36.7109375" style="200" customWidth="1"/>
    <col min="12803" max="12803" width="37.85546875" style="200" customWidth="1"/>
    <col min="12804" max="12804" width="11.42578125" style="200" customWidth="1"/>
    <col min="12805" max="12805" width="12.140625" style="200" customWidth="1"/>
    <col min="12806" max="12806" width="9.28515625" style="200" customWidth="1"/>
    <col min="12807" max="12807" width="8.28515625" style="200" customWidth="1"/>
    <col min="12808" max="12808" width="9.5703125" style="200" customWidth="1"/>
    <col min="12809" max="12809" width="9.85546875" style="200" customWidth="1"/>
    <col min="12810" max="12810" width="9.7109375" style="200" customWidth="1"/>
    <col min="12811" max="12812" width="9.140625" style="200"/>
    <col min="12813" max="12813" width="9.5703125" style="200" bestFit="1" customWidth="1"/>
    <col min="12814" max="13056" width="9.140625" style="200"/>
    <col min="13057" max="13057" width="4.42578125" style="200" customWidth="1"/>
    <col min="13058" max="13058" width="36.7109375" style="200" customWidth="1"/>
    <col min="13059" max="13059" width="37.85546875" style="200" customWidth="1"/>
    <col min="13060" max="13060" width="11.42578125" style="200" customWidth="1"/>
    <col min="13061" max="13061" width="12.140625" style="200" customWidth="1"/>
    <col min="13062" max="13062" width="9.28515625" style="200" customWidth="1"/>
    <col min="13063" max="13063" width="8.28515625" style="200" customWidth="1"/>
    <col min="13064" max="13064" width="9.5703125" style="200" customWidth="1"/>
    <col min="13065" max="13065" width="9.85546875" style="200" customWidth="1"/>
    <col min="13066" max="13066" width="9.7109375" style="200" customWidth="1"/>
    <col min="13067" max="13068" width="9.140625" style="200"/>
    <col min="13069" max="13069" width="9.5703125" style="200" bestFit="1" customWidth="1"/>
    <col min="13070" max="13312" width="9.140625" style="200"/>
    <col min="13313" max="13313" width="4.42578125" style="200" customWidth="1"/>
    <col min="13314" max="13314" width="36.7109375" style="200" customWidth="1"/>
    <col min="13315" max="13315" width="37.85546875" style="200" customWidth="1"/>
    <col min="13316" max="13316" width="11.42578125" style="200" customWidth="1"/>
    <col min="13317" max="13317" width="12.140625" style="200" customWidth="1"/>
    <col min="13318" max="13318" width="9.28515625" style="200" customWidth="1"/>
    <col min="13319" max="13319" width="8.28515625" style="200" customWidth="1"/>
    <col min="13320" max="13320" width="9.5703125" style="200" customWidth="1"/>
    <col min="13321" max="13321" width="9.85546875" style="200" customWidth="1"/>
    <col min="13322" max="13322" width="9.7109375" style="200" customWidth="1"/>
    <col min="13323" max="13324" width="9.140625" style="200"/>
    <col min="13325" max="13325" width="9.5703125" style="200" bestFit="1" customWidth="1"/>
    <col min="13326" max="13568" width="9.140625" style="200"/>
    <col min="13569" max="13569" width="4.42578125" style="200" customWidth="1"/>
    <col min="13570" max="13570" width="36.7109375" style="200" customWidth="1"/>
    <col min="13571" max="13571" width="37.85546875" style="200" customWidth="1"/>
    <col min="13572" max="13572" width="11.42578125" style="200" customWidth="1"/>
    <col min="13573" max="13573" width="12.140625" style="200" customWidth="1"/>
    <col min="13574" max="13574" width="9.28515625" style="200" customWidth="1"/>
    <col min="13575" max="13575" width="8.28515625" style="200" customWidth="1"/>
    <col min="13576" max="13576" width="9.5703125" style="200" customWidth="1"/>
    <col min="13577" max="13577" width="9.85546875" style="200" customWidth="1"/>
    <col min="13578" max="13578" width="9.7109375" style="200" customWidth="1"/>
    <col min="13579" max="13580" width="9.140625" style="200"/>
    <col min="13581" max="13581" width="9.5703125" style="200" bestFit="1" customWidth="1"/>
    <col min="13582" max="13824" width="9.140625" style="200"/>
    <col min="13825" max="13825" width="4.42578125" style="200" customWidth="1"/>
    <col min="13826" max="13826" width="36.7109375" style="200" customWidth="1"/>
    <col min="13827" max="13827" width="37.85546875" style="200" customWidth="1"/>
    <col min="13828" max="13828" width="11.42578125" style="200" customWidth="1"/>
    <col min="13829" max="13829" width="12.140625" style="200" customWidth="1"/>
    <col min="13830" max="13830" width="9.28515625" style="200" customWidth="1"/>
    <col min="13831" max="13831" width="8.28515625" style="200" customWidth="1"/>
    <col min="13832" max="13832" width="9.5703125" style="200" customWidth="1"/>
    <col min="13833" max="13833" width="9.85546875" style="200" customWidth="1"/>
    <col min="13834" max="13834" width="9.7109375" style="200" customWidth="1"/>
    <col min="13835" max="13836" width="9.140625" style="200"/>
    <col min="13837" max="13837" width="9.5703125" style="200" bestFit="1" customWidth="1"/>
    <col min="13838" max="14080" width="9.140625" style="200"/>
    <col min="14081" max="14081" width="4.42578125" style="200" customWidth="1"/>
    <col min="14082" max="14082" width="36.7109375" style="200" customWidth="1"/>
    <col min="14083" max="14083" width="37.85546875" style="200" customWidth="1"/>
    <col min="14084" max="14084" width="11.42578125" style="200" customWidth="1"/>
    <col min="14085" max="14085" width="12.140625" style="200" customWidth="1"/>
    <col min="14086" max="14086" width="9.28515625" style="200" customWidth="1"/>
    <col min="14087" max="14087" width="8.28515625" style="200" customWidth="1"/>
    <col min="14088" max="14088" width="9.5703125" style="200" customWidth="1"/>
    <col min="14089" max="14089" width="9.85546875" style="200" customWidth="1"/>
    <col min="14090" max="14090" width="9.7109375" style="200" customWidth="1"/>
    <col min="14091" max="14092" width="9.140625" style="200"/>
    <col min="14093" max="14093" width="9.5703125" style="200" bestFit="1" customWidth="1"/>
    <col min="14094" max="14336" width="9.140625" style="200"/>
    <col min="14337" max="14337" width="4.42578125" style="200" customWidth="1"/>
    <col min="14338" max="14338" width="36.7109375" style="200" customWidth="1"/>
    <col min="14339" max="14339" width="37.85546875" style="200" customWidth="1"/>
    <col min="14340" max="14340" width="11.42578125" style="200" customWidth="1"/>
    <col min="14341" max="14341" width="12.140625" style="200" customWidth="1"/>
    <col min="14342" max="14342" width="9.28515625" style="200" customWidth="1"/>
    <col min="14343" max="14343" width="8.28515625" style="200" customWidth="1"/>
    <col min="14344" max="14344" width="9.5703125" style="200" customWidth="1"/>
    <col min="14345" max="14345" width="9.85546875" style="200" customWidth="1"/>
    <col min="14346" max="14346" width="9.7109375" style="200" customWidth="1"/>
    <col min="14347" max="14348" width="9.140625" style="200"/>
    <col min="14349" max="14349" width="9.5703125" style="200" bestFit="1" customWidth="1"/>
    <col min="14350" max="14592" width="9.140625" style="200"/>
    <col min="14593" max="14593" width="4.42578125" style="200" customWidth="1"/>
    <col min="14594" max="14594" width="36.7109375" style="200" customWidth="1"/>
    <col min="14595" max="14595" width="37.85546875" style="200" customWidth="1"/>
    <col min="14596" max="14596" width="11.42578125" style="200" customWidth="1"/>
    <col min="14597" max="14597" width="12.140625" style="200" customWidth="1"/>
    <col min="14598" max="14598" width="9.28515625" style="200" customWidth="1"/>
    <col min="14599" max="14599" width="8.28515625" style="200" customWidth="1"/>
    <col min="14600" max="14600" width="9.5703125" style="200" customWidth="1"/>
    <col min="14601" max="14601" width="9.85546875" style="200" customWidth="1"/>
    <col min="14602" max="14602" width="9.7109375" style="200" customWidth="1"/>
    <col min="14603" max="14604" width="9.140625" style="200"/>
    <col min="14605" max="14605" width="9.5703125" style="200" bestFit="1" customWidth="1"/>
    <col min="14606" max="14848" width="9.140625" style="200"/>
    <col min="14849" max="14849" width="4.42578125" style="200" customWidth="1"/>
    <col min="14850" max="14850" width="36.7109375" style="200" customWidth="1"/>
    <col min="14851" max="14851" width="37.85546875" style="200" customWidth="1"/>
    <col min="14852" max="14852" width="11.42578125" style="200" customWidth="1"/>
    <col min="14853" max="14853" width="12.140625" style="200" customWidth="1"/>
    <col min="14854" max="14854" width="9.28515625" style="200" customWidth="1"/>
    <col min="14855" max="14855" width="8.28515625" style="200" customWidth="1"/>
    <col min="14856" max="14856" width="9.5703125" style="200" customWidth="1"/>
    <col min="14857" max="14857" width="9.85546875" style="200" customWidth="1"/>
    <col min="14858" max="14858" width="9.7109375" style="200" customWidth="1"/>
    <col min="14859" max="14860" width="9.140625" style="200"/>
    <col min="14861" max="14861" width="9.5703125" style="200" bestFit="1" customWidth="1"/>
    <col min="14862" max="15104" width="9.140625" style="200"/>
    <col min="15105" max="15105" width="4.42578125" style="200" customWidth="1"/>
    <col min="15106" max="15106" width="36.7109375" style="200" customWidth="1"/>
    <col min="15107" max="15107" width="37.85546875" style="200" customWidth="1"/>
    <col min="15108" max="15108" width="11.42578125" style="200" customWidth="1"/>
    <col min="15109" max="15109" width="12.140625" style="200" customWidth="1"/>
    <col min="15110" max="15110" width="9.28515625" style="200" customWidth="1"/>
    <col min="15111" max="15111" width="8.28515625" style="200" customWidth="1"/>
    <col min="15112" max="15112" width="9.5703125" style="200" customWidth="1"/>
    <col min="15113" max="15113" width="9.85546875" style="200" customWidth="1"/>
    <col min="15114" max="15114" width="9.7109375" style="200" customWidth="1"/>
    <col min="15115" max="15116" width="9.140625" style="200"/>
    <col min="15117" max="15117" width="9.5703125" style="200" bestFit="1" customWidth="1"/>
    <col min="15118" max="15360" width="9.140625" style="200"/>
    <col min="15361" max="15361" width="4.42578125" style="200" customWidth="1"/>
    <col min="15362" max="15362" width="36.7109375" style="200" customWidth="1"/>
    <col min="15363" max="15363" width="37.85546875" style="200" customWidth="1"/>
    <col min="15364" max="15364" width="11.42578125" style="200" customWidth="1"/>
    <col min="15365" max="15365" width="12.140625" style="200" customWidth="1"/>
    <col min="15366" max="15366" width="9.28515625" style="200" customWidth="1"/>
    <col min="15367" max="15367" width="8.28515625" style="200" customWidth="1"/>
    <col min="15368" max="15368" width="9.5703125" style="200" customWidth="1"/>
    <col min="15369" max="15369" width="9.85546875" style="200" customWidth="1"/>
    <col min="15370" max="15370" width="9.7109375" style="200" customWidth="1"/>
    <col min="15371" max="15372" width="9.140625" style="200"/>
    <col min="15373" max="15373" width="9.5703125" style="200" bestFit="1" customWidth="1"/>
    <col min="15374" max="15616" width="9.140625" style="200"/>
    <col min="15617" max="15617" width="4.42578125" style="200" customWidth="1"/>
    <col min="15618" max="15618" width="36.7109375" style="200" customWidth="1"/>
    <col min="15619" max="15619" width="37.85546875" style="200" customWidth="1"/>
    <col min="15620" max="15620" width="11.42578125" style="200" customWidth="1"/>
    <col min="15621" max="15621" width="12.140625" style="200" customWidth="1"/>
    <col min="15622" max="15622" width="9.28515625" style="200" customWidth="1"/>
    <col min="15623" max="15623" width="8.28515625" style="200" customWidth="1"/>
    <col min="15624" max="15624" width="9.5703125" style="200" customWidth="1"/>
    <col min="15625" max="15625" width="9.85546875" style="200" customWidth="1"/>
    <col min="15626" max="15626" width="9.7109375" style="200" customWidth="1"/>
    <col min="15627" max="15628" width="9.140625" style="200"/>
    <col min="15629" max="15629" width="9.5703125" style="200" bestFit="1" customWidth="1"/>
    <col min="15630" max="15872" width="9.140625" style="200"/>
    <col min="15873" max="15873" width="4.42578125" style="200" customWidth="1"/>
    <col min="15874" max="15874" width="36.7109375" style="200" customWidth="1"/>
    <col min="15875" max="15875" width="37.85546875" style="200" customWidth="1"/>
    <col min="15876" max="15876" width="11.42578125" style="200" customWidth="1"/>
    <col min="15877" max="15877" width="12.140625" style="200" customWidth="1"/>
    <col min="15878" max="15878" width="9.28515625" style="200" customWidth="1"/>
    <col min="15879" max="15879" width="8.28515625" style="200" customWidth="1"/>
    <col min="15880" max="15880" width="9.5703125" style="200" customWidth="1"/>
    <col min="15881" max="15881" width="9.85546875" style="200" customWidth="1"/>
    <col min="15882" max="15882" width="9.7109375" style="200" customWidth="1"/>
    <col min="15883" max="15884" width="9.140625" style="200"/>
    <col min="15885" max="15885" width="9.5703125" style="200" bestFit="1" customWidth="1"/>
    <col min="15886" max="16128" width="9.140625" style="200"/>
    <col min="16129" max="16129" width="4.42578125" style="200" customWidth="1"/>
    <col min="16130" max="16130" width="36.7109375" style="200" customWidth="1"/>
    <col min="16131" max="16131" width="37.85546875" style="200" customWidth="1"/>
    <col min="16132" max="16132" width="11.42578125" style="200" customWidth="1"/>
    <col min="16133" max="16133" width="12.140625" style="200" customWidth="1"/>
    <col min="16134" max="16134" width="9.28515625" style="200" customWidth="1"/>
    <col min="16135" max="16135" width="8.28515625" style="200" customWidth="1"/>
    <col min="16136" max="16136" width="9.5703125" style="200" customWidth="1"/>
    <col min="16137" max="16137" width="9.85546875" style="200" customWidth="1"/>
    <col min="16138" max="16138" width="9.7109375" style="200" customWidth="1"/>
    <col min="16139" max="16140" width="9.140625" style="200"/>
    <col min="16141" max="16141" width="9.5703125" style="200" bestFit="1" customWidth="1"/>
    <col min="16142" max="16384" width="9.140625" style="200"/>
  </cols>
  <sheetData>
    <row r="1" spans="2:8" x14ac:dyDescent="0.25">
      <c r="B1" s="196" t="s">
        <v>99</v>
      </c>
      <c r="C1" s="197" t="s">
        <v>100</v>
      </c>
    </row>
    <row r="3" spans="2:8" s="204" customFormat="1" ht="18" customHeight="1" thickBot="1" x14ac:dyDescent="0.3">
      <c r="B3" s="201" t="s">
        <v>101</v>
      </c>
      <c r="C3" s="202"/>
      <c r="D3" s="203"/>
      <c r="E3" s="203"/>
    </row>
    <row r="4" spans="2:8" s="204" customFormat="1" ht="16.5" thickBot="1" x14ac:dyDescent="0.3">
      <c r="B4" s="205" t="s">
        <v>102</v>
      </c>
      <c r="C4" s="206" t="s">
        <v>95</v>
      </c>
      <c r="D4" s="207" t="s">
        <v>103</v>
      </c>
      <c r="E4" s="208" t="s">
        <v>104</v>
      </c>
    </row>
    <row r="5" spans="2:8" s="204" customFormat="1" ht="16.5" thickBot="1" x14ac:dyDescent="0.3">
      <c r="B5" s="209" t="s">
        <v>105</v>
      </c>
      <c r="C5" s="209"/>
      <c r="D5" s="210"/>
      <c r="E5" s="211"/>
    </row>
    <row r="6" spans="2:8" x14ac:dyDescent="0.25">
      <c r="B6" s="212" t="s">
        <v>106</v>
      </c>
      <c r="C6" s="213"/>
      <c r="D6" s="214">
        <f>D21+D23+D26</f>
        <v>75750.604308935915</v>
      </c>
      <c r="E6" s="215" t="s">
        <v>98</v>
      </c>
      <c r="H6" s="200" t="s">
        <v>94</v>
      </c>
    </row>
    <row r="7" spans="2:8" ht="15.75" thickBot="1" x14ac:dyDescent="0.3">
      <c r="B7" s="212" t="s">
        <v>107</v>
      </c>
      <c r="C7" s="213"/>
      <c r="D7" s="216">
        <f>D6*(1-D42)</f>
        <v>64274.61814003138</v>
      </c>
      <c r="E7" s="217" t="s">
        <v>98</v>
      </c>
    </row>
    <row r="8" spans="2:8" ht="16.5" thickBot="1" x14ac:dyDescent="0.3">
      <c r="B8" s="218" t="s">
        <v>108</v>
      </c>
      <c r="C8" s="219"/>
      <c r="D8" s="220"/>
      <c r="E8" s="221"/>
    </row>
    <row r="9" spans="2:8" ht="15.75" thickBot="1" x14ac:dyDescent="0.3">
      <c r="B9" s="222" t="s">
        <v>109</v>
      </c>
      <c r="C9" s="223"/>
      <c r="D9" s="224"/>
      <c r="E9" s="225"/>
    </row>
    <row r="10" spans="2:8" ht="21" customHeight="1" x14ac:dyDescent="0.25">
      <c r="B10" s="226" t="s">
        <v>110</v>
      </c>
      <c r="C10" s="227" t="s">
        <v>111</v>
      </c>
      <c r="D10" s="228">
        <v>1</v>
      </c>
      <c r="E10" s="229" t="s">
        <v>112</v>
      </c>
    </row>
    <row r="11" spans="2:8" ht="19.5" customHeight="1" x14ac:dyDescent="0.25">
      <c r="B11" s="230"/>
      <c r="C11" s="231" t="s">
        <v>113</v>
      </c>
      <c r="D11" s="232">
        <v>8.2000000000000003E-2</v>
      </c>
      <c r="E11" s="233" t="s">
        <v>114</v>
      </c>
    </row>
    <row r="12" spans="2:8" x14ac:dyDescent="0.25">
      <c r="B12" s="234"/>
      <c r="C12" s="231" t="s">
        <v>115</v>
      </c>
      <c r="D12" s="235">
        <f>'ERR &amp; Sensitivity Analysis'!D14</f>
        <v>167.3</v>
      </c>
      <c r="E12" s="233" t="s">
        <v>116</v>
      </c>
    </row>
    <row r="13" spans="2:8" x14ac:dyDescent="0.25">
      <c r="B13" s="234"/>
      <c r="C13" s="231" t="s">
        <v>117</v>
      </c>
      <c r="D13" s="235">
        <f>'ERR &amp; Sensitivity Analysis'!D15</f>
        <v>626.4</v>
      </c>
      <c r="E13" s="233" t="s">
        <v>116</v>
      </c>
      <c r="F13" s="236" t="s">
        <v>94</v>
      </c>
    </row>
    <row r="14" spans="2:8" ht="15.75" thickBot="1" x14ac:dyDescent="0.3">
      <c r="B14" s="230"/>
      <c r="C14" s="237" t="s">
        <v>118</v>
      </c>
      <c r="D14" s="238">
        <v>3</v>
      </c>
      <c r="E14" s="239" t="s">
        <v>119</v>
      </c>
      <c r="F14" s="236" t="s">
        <v>94</v>
      </c>
    </row>
    <row r="15" spans="2:8" ht="15.75" thickBot="1" x14ac:dyDescent="0.3">
      <c r="B15" s="222" t="s">
        <v>120</v>
      </c>
      <c r="C15" s="240"/>
      <c r="D15" s="241"/>
      <c r="E15" s="242"/>
      <c r="F15" s="243"/>
    </row>
    <row r="16" spans="2:8" ht="30" x14ac:dyDescent="0.25">
      <c r="B16" s="226" t="s">
        <v>121</v>
      </c>
      <c r="C16" s="244" t="s">
        <v>122</v>
      </c>
      <c r="D16" s="245">
        <v>1</v>
      </c>
      <c r="E16" s="246" t="s">
        <v>123</v>
      </c>
    </row>
    <row r="17" spans="2:12" x14ac:dyDescent="0.25">
      <c r="B17" s="230"/>
      <c r="C17" s="247" t="s">
        <v>124</v>
      </c>
      <c r="D17" s="248">
        <v>0.2</v>
      </c>
      <c r="E17" s="217" t="s">
        <v>125</v>
      </c>
      <c r="F17" s="200" t="s">
        <v>94</v>
      </c>
    </row>
    <row r="18" spans="2:12" x14ac:dyDescent="0.25">
      <c r="B18" s="249" t="s">
        <v>94</v>
      </c>
      <c r="C18" s="250" t="s">
        <v>126</v>
      </c>
      <c r="D18" s="251">
        <v>9.73</v>
      </c>
      <c r="E18" s="215" t="s">
        <v>116</v>
      </c>
    </row>
    <row r="19" spans="2:12" ht="15.75" thickBot="1" x14ac:dyDescent="0.3">
      <c r="B19" s="234"/>
      <c r="C19" s="252" t="s">
        <v>127</v>
      </c>
      <c r="D19" s="253">
        <v>38.909999999999997</v>
      </c>
      <c r="E19" s="254" t="s">
        <v>128</v>
      </c>
      <c r="F19" s="236" t="s">
        <v>94</v>
      </c>
    </row>
    <row r="20" spans="2:12" ht="30" x14ac:dyDescent="0.25">
      <c r="B20" s="255" t="s">
        <v>129</v>
      </c>
      <c r="C20" s="247" t="s">
        <v>130</v>
      </c>
      <c r="D20" s="256">
        <f>D29*D38</f>
        <v>33598.729325405031</v>
      </c>
      <c r="E20" s="217" t="s">
        <v>98</v>
      </c>
      <c r="F20" s="236" t="s">
        <v>94</v>
      </c>
    </row>
    <row r="21" spans="2:12" ht="15.75" thickBot="1" x14ac:dyDescent="0.3">
      <c r="B21" s="257" t="s">
        <v>131</v>
      </c>
      <c r="C21" s="258" t="s">
        <v>132</v>
      </c>
      <c r="D21" s="259">
        <f>D20*D33</f>
        <v>20831.212181751118</v>
      </c>
      <c r="E21" s="217" t="s">
        <v>98</v>
      </c>
      <c r="I21" s="200" t="s">
        <v>94</v>
      </c>
    </row>
    <row r="22" spans="2:12" x14ac:dyDescent="0.25">
      <c r="B22" s="260" t="s">
        <v>133</v>
      </c>
      <c r="C22" s="261" t="s">
        <v>134</v>
      </c>
      <c r="D22" s="262">
        <f>D29*D39</f>
        <v>16106.384028300581</v>
      </c>
      <c r="E22" s="246" t="s">
        <v>135</v>
      </c>
    </row>
    <row r="23" spans="2:12" x14ac:dyDescent="0.25">
      <c r="B23" s="230"/>
      <c r="C23" s="263" t="s">
        <v>136</v>
      </c>
      <c r="D23" s="259">
        <f>D22*D34</f>
        <v>9985.9580975463596</v>
      </c>
      <c r="E23" s="215" t="s">
        <v>98</v>
      </c>
      <c r="F23" s="264" t="s">
        <v>94</v>
      </c>
      <c r="I23" s="200" t="s">
        <v>94</v>
      </c>
    </row>
    <row r="24" spans="2:12" ht="15.75" thickBot="1" x14ac:dyDescent="0.3">
      <c r="B24" s="234"/>
      <c r="C24" s="265" t="s">
        <v>137</v>
      </c>
      <c r="D24" s="266">
        <f>'ERR &amp; Sensitivity Analysis'!D16</f>
        <v>3</v>
      </c>
      <c r="E24" s="267" t="s">
        <v>119</v>
      </c>
      <c r="F24" s="268"/>
    </row>
    <row r="25" spans="2:12" ht="30" x14ac:dyDescent="0.25">
      <c r="B25" s="255" t="s">
        <v>138</v>
      </c>
      <c r="C25" s="269" t="s">
        <v>139</v>
      </c>
      <c r="D25" s="256">
        <f>D29*D40</f>
        <v>8827.7866462943894</v>
      </c>
      <c r="E25" s="270" t="s">
        <v>135</v>
      </c>
      <c r="F25" s="268"/>
      <c r="I25" s="200" t="s">
        <v>94</v>
      </c>
      <c r="K25" s="200" t="s">
        <v>94</v>
      </c>
    </row>
    <row r="26" spans="2:12" x14ac:dyDescent="0.25">
      <c r="B26" s="271" t="s">
        <v>140</v>
      </c>
      <c r="C26" s="272" t="s">
        <v>141</v>
      </c>
      <c r="D26" s="273">
        <f>D25*D35</f>
        <v>44933.43402963844</v>
      </c>
      <c r="E26" s="267" t="s">
        <v>98</v>
      </c>
      <c r="F26" s="264" t="s">
        <v>94</v>
      </c>
      <c r="H26" s="200" t="s">
        <v>94</v>
      </c>
      <c r="J26" s="200" t="s">
        <v>94</v>
      </c>
    </row>
    <row r="27" spans="2:12" ht="15.75" thickBot="1" x14ac:dyDescent="0.3">
      <c r="B27" s="274" t="s">
        <v>94</v>
      </c>
      <c r="C27" s="275" t="s">
        <v>142</v>
      </c>
      <c r="D27" s="276">
        <f>'ERR &amp; Sensitivity Analysis'!D16</f>
        <v>3</v>
      </c>
      <c r="E27" s="277" t="s">
        <v>119</v>
      </c>
      <c r="F27" s="268"/>
    </row>
    <row r="28" spans="2:12" ht="15.75" thickBot="1" x14ac:dyDescent="0.3">
      <c r="B28" s="278" t="s">
        <v>143</v>
      </c>
      <c r="C28" s="279"/>
      <c r="D28" s="280"/>
      <c r="E28" s="281"/>
      <c r="F28" s="268"/>
    </row>
    <row r="29" spans="2:12" ht="15.75" thickBot="1" x14ac:dyDescent="0.3">
      <c r="B29" s="260" t="s">
        <v>66</v>
      </c>
      <c r="C29" s="282" t="s">
        <v>144</v>
      </c>
      <c r="D29" s="283">
        <f>'Health - DALYs Diarrhea'!H4</f>
        <v>58532.9</v>
      </c>
      <c r="E29" s="284"/>
      <c r="F29" s="264" t="s">
        <v>94</v>
      </c>
      <c r="L29" s="200" t="s">
        <v>94</v>
      </c>
    </row>
    <row r="30" spans="2:12" x14ac:dyDescent="0.25">
      <c r="B30" s="285" t="s">
        <v>189</v>
      </c>
      <c r="C30" s="286" t="s">
        <v>145</v>
      </c>
      <c r="D30" s="287">
        <f>'Crystal Ball'!C4</f>
        <v>0.99345356023989639</v>
      </c>
      <c r="E30" s="288" t="s">
        <v>97</v>
      </c>
    </row>
    <row r="31" spans="2:12" ht="15.75" thickBot="1" x14ac:dyDescent="0.3">
      <c r="C31" s="290"/>
      <c r="D31" s="290"/>
      <c r="E31" s="290"/>
    </row>
    <row r="32" spans="2:12" x14ac:dyDescent="0.25">
      <c r="B32" s="291" t="s">
        <v>146</v>
      </c>
      <c r="C32" s="292" t="s">
        <v>147</v>
      </c>
      <c r="D32" s="293">
        <v>1.29</v>
      </c>
      <c r="E32" s="294" t="s">
        <v>96</v>
      </c>
      <c r="F32" s="200" t="s">
        <v>148</v>
      </c>
      <c r="G32" s="290"/>
    </row>
    <row r="33" spans="2:27" x14ac:dyDescent="0.25">
      <c r="B33" s="295"/>
      <c r="C33" s="296" t="s">
        <v>149</v>
      </c>
      <c r="D33" s="297">
        <v>0.62</v>
      </c>
      <c r="E33" s="298" t="s">
        <v>96</v>
      </c>
      <c r="F33" s="200" t="s">
        <v>150</v>
      </c>
      <c r="G33" s="290"/>
      <c r="H33" s="290"/>
      <c r="I33" s="290"/>
    </row>
    <row r="34" spans="2:27" x14ac:dyDescent="0.25">
      <c r="B34" s="295"/>
      <c r="C34" s="296" t="s">
        <v>151</v>
      </c>
      <c r="D34" s="297">
        <v>0.62</v>
      </c>
      <c r="E34" s="298" t="s">
        <v>96</v>
      </c>
      <c r="G34" s="290"/>
      <c r="H34" s="290"/>
      <c r="I34" s="290"/>
    </row>
    <row r="35" spans="2:27" ht="15.75" thickBot="1" x14ac:dyDescent="0.3">
      <c r="B35" s="299"/>
      <c r="C35" s="300" t="s">
        <v>152</v>
      </c>
      <c r="D35" s="301">
        <v>5.09</v>
      </c>
      <c r="E35" s="302" t="s">
        <v>96</v>
      </c>
      <c r="H35" s="290"/>
      <c r="I35" s="290"/>
    </row>
    <row r="36" spans="2:27" ht="15.75" thickBot="1" x14ac:dyDescent="0.3">
      <c r="H36" s="290"/>
      <c r="I36" s="290"/>
    </row>
    <row r="37" spans="2:27" x14ac:dyDescent="0.25">
      <c r="B37" s="291" t="s">
        <v>153</v>
      </c>
      <c r="C37" s="292" t="s">
        <v>147</v>
      </c>
      <c r="D37" s="304">
        <f>SUM(D38:D40)</f>
        <v>1</v>
      </c>
      <c r="E37" s="305" t="s">
        <v>154</v>
      </c>
      <c r="G37" s="290"/>
      <c r="H37" s="290"/>
      <c r="I37" s="290"/>
      <c r="J37" s="200" t="s">
        <v>94</v>
      </c>
    </row>
    <row r="38" spans="2:27" x14ac:dyDescent="0.25">
      <c r="B38" s="295"/>
      <c r="C38" s="296" t="s">
        <v>149</v>
      </c>
      <c r="D38" s="306">
        <f>'[7]2009'!$J$35</f>
        <v>0.57401443163426091</v>
      </c>
      <c r="E38" s="307" t="s">
        <v>154</v>
      </c>
      <c r="G38" s="290"/>
      <c r="H38" s="290"/>
      <c r="I38" s="290"/>
    </row>
    <row r="39" spans="2:27" x14ac:dyDescent="0.25">
      <c r="B39" s="295"/>
      <c r="C39" s="296" t="s">
        <v>151</v>
      </c>
      <c r="D39" s="306">
        <f>'[7]2009'!$J$33</f>
        <v>0.27516805127202959</v>
      </c>
      <c r="E39" s="307" t="s">
        <v>154</v>
      </c>
      <c r="G39" s="290"/>
      <c r="H39" s="290"/>
      <c r="I39" s="308" t="s">
        <v>94</v>
      </c>
      <c r="J39" s="290"/>
      <c r="K39" s="290"/>
      <c r="L39" s="290"/>
      <c r="M39" s="290"/>
    </row>
    <row r="40" spans="2:27" ht="15.75" thickBot="1" x14ac:dyDescent="0.3">
      <c r="B40" s="299"/>
      <c r="C40" s="300" t="s">
        <v>152</v>
      </c>
      <c r="D40" s="309">
        <f>'[7]2009'!$J$31</f>
        <v>0.1508175170937095</v>
      </c>
      <c r="E40" s="310" t="s">
        <v>154</v>
      </c>
      <c r="G40" s="290"/>
      <c r="H40" s="290"/>
      <c r="I40" s="290"/>
      <c r="J40" s="290"/>
      <c r="K40" s="290" t="s">
        <v>94</v>
      </c>
      <c r="L40" s="290"/>
      <c r="M40" s="290"/>
    </row>
    <row r="41" spans="2:27" ht="15.75" thickBot="1" x14ac:dyDescent="0.3">
      <c r="D41" s="311" t="s">
        <v>94</v>
      </c>
      <c r="G41" s="290"/>
      <c r="H41" s="290"/>
      <c r="I41" s="290"/>
      <c r="J41" s="290"/>
      <c r="K41" s="290" t="s">
        <v>94</v>
      </c>
      <c r="L41" s="290"/>
      <c r="M41" s="290"/>
    </row>
    <row r="42" spans="2:27" ht="15.75" thickBot="1" x14ac:dyDescent="0.3">
      <c r="B42" s="409" t="s">
        <v>187</v>
      </c>
      <c r="C42" s="410" t="s">
        <v>188</v>
      </c>
      <c r="D42" s="411">
        <f>'Crystal Ball'!C3</f>
        <v>0.15149695865265553</v>
      </c>
      <c r="E42" s="412" t="s">
        <v>154</v>
      </c>
      <c r="G42" s="290"/>
      <c r="H42" s="290"/>
      <c r="I42" s="290"/>
      <c r="J42" s="290"/>
      <c r="K42" s="290"/>
      <c r="L42" s="290"/>
      <c r="M42" s="290"/>
    </row>
    <row r="43" spans="2:27" x14ac:dyDescent="0.25">
      <c r="B43" s="413"/>
      <c r="C43" s="296"/>
      <c r="D43" s="414"/>
      <c r="E43" s="200"/>
      <c r="G43" s="290"/>
      <c r="H43" s="290"/>
      <c r="I43" s="290"/>
      <c r="J43" s="290"/>
      <c r="K43" s="290"/>
      <c r="L43" s="290"/>
      <c r="M43" s="290"/>
    </row>
    <row r="44" spans="2:27" customFormat="1" x14ac:dyDescent="0.25">
      <c r="B44" s="415" t="s">
        <v>192</v>
      </c>
      <c r="C44" s="416"/>
      <c r="D44" s="417"/>
      <c r="E44" s="418"/>
      <c r="F44" s="418"/>
      <c r="G44" s="418"/>
      <c r="H44" s="418"/>
      <c r="I44" s="418"/>
      <c r="J44" s="418"/>
      <c r="K44" s="418"/>
      <c r="L44" s="418"/>
      <c r="M44" s="418"/>
      <c r="N44" s="418"/>
      <c r="O44" s="418"/>
      <c r="P44" s="418"/>
      <c r="Q44" s="418"/>
      <c r="R44" s="418"/>
      <c r="S44" s="418"/>
      <c r="T44" s="418"/>
      <c r="U44" s="418"/>
      <c r="V44" s="419"/>
      <c r="W44" s="419"/>
      <c r="X44" s="419"/>
      <c r="Y44" s="419"/>
      <c r="Z44" s="419"/>
      <c r="AA44" s="419"/>
    </row>
    <row r="45" spans="2:27" customFormat="1" x14ac:dyDescent="0.25">
      <c r="B45" s="420" t="s">
        <v>193</v>
      </c>
      <c r="C45" s="421">
        <v>2009</v>
      </c>
      <c r="D45" s="421">
        <f>C45+1</f>
        <v>2010</v>
      </c>
      <c r="E45" s="422">
        <f t="shared" ref="E45:V45" si="0">D45+1</f>
        <v>2011</v>
      </c>
      <c r="F45" s="422">
        <f t="shared" si="0"/>
        <v>2012</v>
      </c>
      <c r="G45" s="422">
        <f t="shared" si="0"/>
        <v>2013</v>
      </c>
      <c r="H45" s="422">
        <f t="shared" si="0"/>
        <v>2014</v>
      </c>
      <c r="I45" s="422">
        <f t="shared" si="0"/>
        <v>2015</v>
      </c>
      <c r="J45" s="422">
        <f t="shared" si="0"/>
        <v>2016</v>
      </c>
      <c r="K45" s="422">
        <f t="shared" si="0"/>
        <v>2017</v>
      </c>
      <c r="L45" s="422">
        <f t="shared" si="0"/>
        <v>2018</v>
      </c>
      <c r="M45" s="422">
        <f t="shared" si="0"/>
        <v>2019</v>
      </c>
      <c r="N45" s="422">
        <f t="shared" si="0"/>
        <v>2020</v>
      </c>
      <c r="O45" s="422">
        <f t="shared" si="0"/>
        <v>2021</v>
      </c>
      <c r="P45" s="422">
        <f t="shared" si="0"/>
        <v>2022</v>
      </c>
      <c r="Q45" s="422">
        <f t="shared" si="0"/>
        <v>2023</v>
      </c>
      <c r="R45" s="422">
        <f t="shared" si="0"/>
        <v>2024</v>
      </c>
      <c r="S45" s="422">
        <f t="shared" si="0"/>
        <v>2025</v>
      </c>
      <c r="T45" s="422">
        <f t="shared" si="0"/>
        <v>2026</v>
      </c>
      <c r="U45" s="422">
        <f t="shared" si="0"/>
        <v>2027</v>
      </c>
      <c r="V45" s="423">
        <f t="shared" si="0"/>
        <v>2028</v>
      </c>
      <c r="W45" s="423"/>
      <c r="X45" s="423"/>
      <c r="Y45" s="423"/>
      <c r="Z45" s="423"/>
      <c r="AA45" s="423"/>
    </row>
    <row r="46" spans="2:27" x14ac:dyDescent="0.25">
      <c r="B46" s="200" t="s">
        <v>190</v>
      </c>
      <c r="C46" s="289" t="s">
        <v>128</v>
      </c>
      <c r="D46" s="303" t="s">
        <v>191</v>
      </c>
      <c r="E46" s="198" t="s">
        <v>191</v>
      </c>
      <c r="F46" s="199" t="s">
        <v>191</v>
      </c>
      <c r="G46" s="200" t="s">
        <v>191</v>
      </c>
      <c r="H46" s="424">
        <v>57.219625420176186</v>
      </c>
      <c r="I46" s="424">
        <v>60.585489835662365</v>
      </c>
      <c r="J46" s="424">
        <v>64.044870990932679</v>
      </c>
      <c r="K46" s="424">
        <v>67.675803967107242</v>
      </c>
      <c r="L46" s="424">
        <v>71.524037309289</v>
      </c>
      <c r="M46" s="424">
        <v>75.593755032187545</v>
      </c>
      <c r="N46" s="424">
        <v>79.89503969351901</v>
      </c>
      <c r="O46" s="236">
        <v>84.441067452080233</v>
      </c>
      <c r="P46" s="236">
        <v>89.2457641901036</v>
      </c>
      <c r="Q46" s="236">
        <v>94.323848172520485</v>
      </c>
      <c r="R46" s="236">
        <v>99.690875133536892</v>
      </c>
      <c r="S46" s="236">
        <v>105.36328592863514</v>
      </c>
      <c r="T46" s="236">
        <v>111.35845689797448</v>
      </c>
      <c r="U46" s="236">
        <v>117.69475309546922</v>
      </c>
      <c r="V46" s="236">
        <v>124.39158454660142</v>
      </c>
    </row>
    <row r="47" spans="2:27" ht="15.75" thickBot="1" x14ac:dyDescent="0.3">
      <c r="G47" s="290"/>
      <c r="H47" s="290"/>
      <c r="I47" s="290"/>
      <c r="J47" s="290"/>
      <c r="K47" s="290"/>
      <c r="L47" s="290"/>
      <c r="M47" s="290"/>
    </row>
    <row r="48" spans="2:27" ht="15.75" thickBot="1" x14ac:dyDescent="0.3">
      <c r="H48" s="312" t="s">
        <v>94</v>
      </c>
      <c r="J48" s="290"/>
      <c r="K48" s="290"/>
      <c r="L48" s="290"/>
      <c r="M48" s="290"/>
      <c r="N48" s="313"/>
    </row>
    <row r="51" spans="12:12" ht="19.5" customHeight="1" x14ac:dyDescent="0.25">
      <c r="L51" s="200" t="s">
        <v>94</v>
      </c>
    </row>
  </sheetData>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pane xSplit="2" ySplit="1" topLeftCell="C2" activePane="bottomRight" state="frozen"/>
      <selection pane="topRight" activeCell="C1" sqref="C1"/>
      <selection pane="bottomLeft" activeCell="A3" sqref="A3"/>
      <selection pane="bottomRight" activeCell="C3" sqref="C3"/>
    </sheetView>
  </sheetViews>
  <sheetFormatPr defaultRowHeight="12.75" x14ac:dyDescent="0.2"/>
  <cols>
    <col min="1" max="1" width="46.5703125" style="290" bestFit="1" customWidth="1"/>
    <col min="2" max="2" width="8.42578125" style="343" customWidth="1"/>
    <col min="3" max="3" width="9.140625" style="366"/>
    <col min="4" max="6" width="9.140625" style="290"/>
    <col min="7" max="8" width="9.140625" style="338"/>
    <col min="9" max="256" width="9.140625" style="290"/>
    <col min="257" max="257" width="46.5703125" style="290" bestFit="1" customWidth="1"/>
    <col min="258" max="258" width="8.42578125" style="290" customWidth="1"/>
    <col min="259" max="512" width="9.140625" style="290"/>
    <col min="513" max="513" width="46.5703125" style="290" bestFit="1" customWidth="1"/>
    <col min="514" max="514" width="8.42578125" style="290" customWidth="1"/>
    <col min="515" max="768" width="9.140625" style="290"/>
    <col min="769" max="769" width="46.5703125" style="290" bestFit="1" customWidth="1"/>
    <col min="770" max="770" width="8.42578125" style="290" customWidth="1"/>
    <col min="771" max="1024" width="9.140625" style="290"/>
    <col min="1025" max="1025" width="46.5703125" style="290" bestFit="1" customWidth="1"/>
    <col min="1026" max="1026" width="8.42578125" style="290" customWidth="1"/>
    <col min="1027" max="1280" width="9.140625" style="290"/>
    <col min="1281" max="1281" width="46.5703125" style="290" bestFit="1" customWidth="1"/>
    <col min="1282" max="1282" width="8.42578125" style="290" customWidth="1"/>
    <col min="1283" max="1536" width="9.140625" style="290"/>
    <col min="1537" max="1537" width="46.5703125" style="290" bestFit="1" customWidth="1"/>
    <col min="1538" max="1538" width="8.42578125" style="290" customWidth="1"/>
    <col min="1539" max="1792" width="9.140625" style="290"/>
    <col min="1793" max="1793" width="46.5703125" style="290" bestFit="1" customWidth="1"/>
    <col min="1794" max="1794" width="8.42578125" style="290" customWidth="1"/>
    <col min="1795" max="2048" width="9.140625" style="290"/>
    <col min="2049" max="2049" width="46.5703125" style="290" bestFit="1" customWidth="1"/>
    <col min="2050" max="2050" width="8.42578125" style="290" customWidth="1"/>
    <col min="2051" max="2304" width="9.140625" style="290"/>
    <col min="2305" max="2305" width="46.5703125" style="290" bestFit="1" customWidth="1"/>
    <col min="2306" max="2306" width="8.42578125" style="290" customWidth="1"/>
    <col min="2307" max="2560" width="9.140625" style="290"/>
    <col min="2561" max="2561" width="46.5703125" style="290" bestFit="1" customWidth="1"/>
    <col min="2562" max="2562" width="8.42578125" style="290" customWidth="1"/>
    <col min="2563" max="2816" width="9.140625" style="290"/>
    <col min="2817" max="2817" width="46.5703125" style="290" bestFit="1" customWidth="1"/>
    <col min="2818" max="2818" width="8.42578125" style="290" customWidth="1"/>
    <col min="2819" max="3072" width="9.140625" style="290"/>
    <col min="3073" max="3073" width="46.5703125" style="290" bestFit="1" customWidth="1"/>
    <col min="3074" max="3074" width="8.42578125" style="290" customWidth="1"/>
    <col min="3075" max="3328" width="9.140625" style="290"/>
    <col min="3329" max="3329" width="46.5703125" style="290" bestFit="1" customWidth="1"/>
    <col min="3330" max="3330" width="8.42578125" style="290" customWidth="1"/>
    <col min="3331" max="3584" width="9.140625" style="290"/>
    <col min="3585" max="3585" width="46.5703125" style="290" bestFit="1" customWidth="1"/>
    <col min="3586" max="3586" width="8.42578125" style="290" customWidth="1"/>
    <col min="3587" max="3840" width="9.140625" style="290"/>
    <col min="3841" max="3841" width="46.5703125" style="290" bestFit="1" customWidth="1"/>
    <col min="3842" max="3842" width="8.42578125" style="290" customWidth="1"/>
    <col min="3843" max="4096" width="9.140625" style="290"/>
    <col min="4097" max="4097" width="46.5703125" style="290" bestFit="1" customWidth="1"/>
    <col min="4098" max="4098" width="8.42578125" style="290" customWidth="1"/>
    <col min="4099" max="4352" width="9.140625" style="290"/>
    <col min="4353" max="4353" width="46.5703125" style="290" bestFit="1" customWidth="1"/>
    <col min="4354" max="4354" width="8.42578125" style="290" customWidth="1"/>
    <col min="4355" max="4608" width="9.140625" style="290"/>
    <col min="4609" max="4609" width="46.5703125" style="290" bestFit="1" customWidth="1"/>
    <col min="4610" max="4610" width="8.42578125" style="290" customWidth="1"/>
    <col min="4611" max="4864" width="9.140625" style="290"/>
    <col min="4865" max="4865" width="46.5703125" style="290" bestFit="1" customWidth="1"/>
    <col min="4866" max="4866" width="8.42578125" style="290" customWidth="1"/>
    <col min="4867" max="5120" width="9.140625" style="290"/>
    <col min="5121" max="5121" width="46.5703125" style="290" bestFit="1" customWidth="1"/>
    <col min="5122" max="5122" width="8.42578125" style="290" customWidth="1"/>
    <col min="5123" max="5376" width="9.140625" style="290"/>
    <col min="5377" max="5377" width="46.5703125" style="290" bestFit="1" customWidth="1"/>
    <col min="5378" max="5378" width="8.42578125" style="290" customWidth="1"/>
    <col min="5379" max="5632" width="9.140625" style="290"/>
    <col min="5633" max="5633" width="46.5703125" style="290" bestFit="1" customWidth="1"/>
    <col min="5634" max="5634" width="8.42578125" style="290" customWidth="1"/>
    <col min="5635" max="5888" width="9.140625" style="290"/>
    <col min="5889" max="5889" width="46.5703125" style="290" bestFit="1" customWidth="1"/>
    <col min="5890" max="5890" width="8.42578125" style="290" customWidth="1"/>
    <col min="5891" max="6144" width="9.140625" style="290"/>
    <col min="6145" max="6145" width="46.5703125" style="290" bestFit="1" customWidth="1"/>
    <col min="6146" max="6146" width="8.42578125" style="290" customWidth="1"/>
    <col min="6147" max="6400" width="9.140625" style="290"/>
    <col min="6401" max="6401" width="46.5703125" style="290" bestFit="1" customWidth="1"/>
    <col min="6402" max="6402" width="8.42578125" style="290" customWidth="1"/>
    <col min="6403" max="6656" width="9.140625" style="290"/>
    <col min="6657" max="6657" width="46.5703125" style="290" bestFit="1" customWidth="1"/>
    <col min="6658" max="6658" width="8.42578125" style="290" customWidth="1"/>
    <col min="6659" max="6912" width="9.140625" style="290"/>
    <col min="6913" max="6913" width="46.5703125" style="290" bestFit="1" customWidth="1"/>
    <col min="6914" max="6914" width="8.42578125" style="290" customWidth="1"/>
    <col min="6915" max="7168" width="9.140625" style="290"/>
    <col min="7169" max="7169" width="46.5703125" style="290" bestFit="1" customWidth="1"/>
    <col min="7170" max="7170" width="8.42578125" style="290" customWidth="1"/>
    <col min="7171" max="7424" width="9.140625" style="290"/>
    <col min="7425" max="7425" width="46.5703125" style="290" bestFit="1" customWidth="1"/>
    <col min="7426" max="7426" width="8.42578125" style="290" customWidth="1"/>
    <col min="7427" max="7680" width="9.140625" style="290"/>
    <col min="7681" max="7681" width="46.5703125" style="290" bestFit="1" customWidth="1"/>
    <col min="7682" max="7682" width="8.42578125" style="290" customWidth="1"/>
    <col min="7683" max="7936" width="9.140625" style="290"/>
    <col min="7937" max="7937" width="46.5703125" style="290" bestFit="1" customWidth="1"/>
    <col min="7938" max="7938" width="8.42578125" style="290" customWidth="1"/>
    <col min="7939" max="8192" width="9.140625" style="290"/>
    <col min="8193" max="8193" width="46.5703125" style="290" bestFit="1" customWidth="1"/>
    <col min="8194" max="8194" width="8.42578125" style="290" customWidth="1"/>
    <col min="8195" max="8448" width="9.140625" style="290"/>
    <col min="8449" max="8449" width="46.5703125" style="290" bestFit="1" customWidth="1"/>
    <col min="8450" max="8450" width="8.42578125" style="290" customWidth="1"/>
    <col min="8451" max="8704" width="9.140625" style="290"/>
    <col min="8705" max="8705" width="46.5703125" style="290" bestFit="1" customWidth="1"/>
    <col min="8706" max="8706" width="8.42578125" style="290" customWidth="1"/>
    <col min="8707" max="8960" width="9.140625" style="290"/>
    <col min="8961" max="8961" width="46.5703125" style="290" bestFit="1" customWidth="1"/>
    <col min="8962" max="8962" width="8.42578125" style="290" customWidth="1"/>
    <col min="8963" max="9216" width="9.140625" style="290"/>
    <col min="9217" max="9217" width="46.5703125" style="290" bestFit="1" customWidth="1"/>
    <col min="9218" max="9218" width="8.42578125" style="290" customWidth="1"/>
    <col min="9219" max="9472" width="9.140625" style="290"/>
    <col min="9473" max="9473" width="46.5703125" style="290" bestFit="1" customWidth="1"/>
    <col min="9474" max="9474" width="8.42578125" style="290" customWidth="1"/>
    <col min="9475" max="9728" width="9.140625" style="290"/>
    <col min="9729" max="9729" width="46.5703125" style="290" bestFit="1" customWidth="1"/>
    <col min="9730" max="9730" width="8.42578125" style="290" customWidth="1"/>
    <col min="9731" max="9984" width="9.140625" style="290"/>
    <col min="9985" max="9985" width="46.5703125" style="290" bestFit="1" customWidth="1"/>
    <col min="9986" max="9986" width="8.42578125" style="290" customWidth="1"/>
    <col min="9987" max="10240" width="9.140625" style="290"/>
    <col min="10241" max="10241" width="46.5703125" style="290" bestFit="1" customWidth="1"/>
    <col min="10242" max="10242" width="8.42578125" style="290" customWidth="1"/>
    <col min="10243" max="10496" width="9.140625" style="290"/>
    <col min="10497" max="10497" width="46.5703125" style="290" bestFit="1" customWidth="1"/>
    <col min="10498" max="10498" width="8.42578125" style="290" customWidth="1"/>
    <col min="10499" max="10752" width="9.140625" style="290"/>
    <col min="10753" max="10753" width="46.5703125" style="290" bestFit="1" customWidth="1"/>
    <col min="10754" max="10754" width="8.42578125" style="290" customWidth="1"/>
    <col min="10755" max="11008" width="9.140625" style="290"/>
    <col min="11009" max="11009" width="46.5703125" style="290" bestFit="1" customWidth="1"/>
    <col min="11010" max="11010" width="8.42578125" style="290" customWidth="1"/>
    <col min="11011" max="11264" width="9.140625" style="290"/>
    <col min="11265" max="11265" width="46.5703125" style="290" bestFit="1" customWidth="1"/>
    <col min="11266" max="11266" width="8.42578125" style="290" customWidth="1"/>
    <col min="11267" max="11520" width="9.140625" style="290"/>
    <col min="11521" max="11521" width="46.5703125" style="290" bestFit="1" customWidth="1"/>
    <col min="11522" max="11522" width="8.42578125" style="290" customWidth="1"/>
    <col min="11523" max="11776" width="9.140625" style="290"/>
    <col min="11777" max="11777" width="46.5703125" style="290" bestFit="1" customWidth="1"/>
    <col min="11778" max="11778" width="8.42578125" style="290" customWidth="1"/>
    <col min="11779" max="12032" width="9.140625" style="290"/>
    <col min="12033" max="12033" width="46.5703125" style="290" bestFit="1" customWidth="1"/>
    <col min="12034" max="12034" width="8.42578125" style="290" customWidth="1"/>
    <col min="12035" max="12288" width="9.140625" style="290"/>
    <col min="12289" max="12289" width="46.5703125" style="290" bestFit="1" customWidth="1"/>
    <col min="12290" max="12290" width="8.42578125" style="290" customWidth="1"/>
    <col min="12291" max="12544" width="9.140625" style="290"/>
    <col min="12545" max="12545" width="46.5703125" style="290" bestFit="1" customWidth="1"/>
    <col min="12546" max="12546" width="8.42578125" style="290" customWidth="1"/>
    <col min="12547" max="12800" width="9.140625" style="290"/>
    <col min="12801" max="12801" width="46.5703125" style="290" bestFit="1" customWidth="1"/>
    <col min="12802" max="12802" width="8.42578125" style="290" customWidth="1"/>
    <col min="12803" max="13056" width="9.140625" style="290"/>
    <col min="13057" max="13057" width="46.5703125" style="290" bestFit="1" customWidth="1"/>
    <col min="13058" max="13058" width="8.42578125" style="290" customWidth="1"/>
    <col min="13059" max="13312" width="9.140625" style="290"/>
    <col min="13313" max="13313" width="46.5703125" style="290" bestFit="1" customWidth="1"/>
    <col min="13314" max="13314" width="8.42578125" style="290" customWidth="1"/>
    <col min="13315" max="13568" width="9.140625" style="290"/>
    <col min="13569" max="13569" width="46.5703125" style="290" bestFit="1" customWidth="1"/>
    <col min="13570" max="13570" width="8.42578125" style="290" customWidth="1"/>
    <col min="13571" max="13824" width="9.140625" style="290"/>
    <col min="13825" max="13825" width="46.5703125" style="290" bestFit="1" customWidth="1"/>
    <col min="13826" max="13826" width="8.42578125" style="290" customWidth="1"/>
    <col min="13827" max="14080" width="9.140625" style="290"/>
    <col min="14081" max="14081" width="46.5703125" style="290" bestFit="1" customWidth="1"/>
    <col min="14082" max="14082" width="8.42578125" style="290" customWidth="1"/>
    <col min="14083" max="14336" width="9.140625" style="290"/>
    <col min="14337" max="14337" width="46.5703125" style="290" bestFit="1" customWidth="1"/>
    <col min="14338" max="14338" width="8.42578125" style="290" customWidth="1"/>
    <col min="14339" max="14592" width="9.140625" style="290"/>
    <col min="14593" max="14593" width="46.5703125" style="290" bestFit="1" customWidth="1"/>
    <col min="14594" max="14594" width="8.42578125" style="290" customWidth="1"/>
    <col min="14595" max="14848" width="9.140625" style="290"/>
    <col min="14849" max="14849" width="46.5703125" style="290" bestFit="1" customWidth="1"/>
    <col min="14850" max="14850" width="8.42578125" style="290" customWidth="1"/>
    <col min="14851" max="15104" width="9.140625" style="290"/>
    <col min="15105" max="15105" width="46.5703125" style="290" bestFit="1" customWidth="1"/>
    <col min="15106" max="15106" width="8.42578125" style="290" customWidth="1"/>
    <col min="15107" max="15360" width="9.140625" style="290"/>
    <col min="15361" max="15361" width="46.5703125" style="290" bestFit="1" customWidth="1"/>
    <col min="15362" max="15362" width="8.42578125" style="290" customWidth="1"/>
    <col min="15363" max="15616" width="9.140625" style="290"/>
    <col min="15617" max="15617" width="46.5703125" style="290" bestFit="1" customWidth="1"/>
    <col min="15618" max="15618" width="8.42578125" style="290" customWidth="1"/>
    <col min="15619" max="15872" width="9.140625" style="290"/>
    <col min="15873" max="15873" width="46.5703125" style="290" bestFit="1" customWidth="1"/>
    <col min="15874" max="15874" width="8.42578125" style="290" customWidth="1"/>
    <col min="15875" max="16128" width="9.140625" style="290"/>
    <col min="16129" max="16129" width="46.5703125" style="290" bestFit="1" customWidth="1"/>
    <col min="16130" max="16130" width="8.42578125" style="290" customWidth="1"/>
    <col min="16131" max="16384" width="9.140625" style="290"/>
  </cols>
  <sheetData>
    <row r="1" spans="1:17" s="332" customFormat="1" x14ac:dyDescent="0.2">
      <c r="B1" s="332" t="s">
        <v>156</v>
      </c>
      <c r="C1" s="333">
        <v>2014</v>
      </c>
      <c r="D1" s="332">
        <f t="shared" ref="D1:Q1" si="0">C1+1</f>
        <v>2015</v>
      </c>
      <c r="E1" s="332">
        <f t="shared" si="0"/>
        <v>2016</v>
      </c>
      <c r="F1" s="332">
        <f t="shared" si="0"/>
        <v>2017</v>
      </c>
      <c r="G1" s="332">
        <f t="shared" si="0"/>
        <v>2018</v>
      </c>
      <c r="H1" s="332">
        <f t="shared" si="0"/>
        <v>2019</v>
      </c>
      <c r="I1" s="332">
        <f t="shared" si="0"/>
        <v>2020</v>
      </c>
      <c r="J1" s="332">
        <f t="shared" si="0"/>
        <v>2021</v>
      </c>
      <c r="K1" s="332">
        <f t="shared" si="0"/>
        <v>2022</v>
      </c>
      <c r="L1" s="332">
        <f t="shared" si="0"/>
        <v>2023</v>
      </c>
      <c r="M1" s="332">
        <f t="shared" si="0"/>
        <v>2024</v>
      </c>
      <c r="N1" s="332">
        <f t="shared" si="0"/>
        <v>2025</v>
      </c>
      <c r="O1" s="332">
        <f t="shared" si="0"/>
        <v>2026</v>
      </c>
      <c r="P1" s="332">
        <f t="shared" si="0"/>
        <v>2027</v>
      </c>
      <c r="Q1" s="332">
        <f t="shared" si="0"/>
        <v>2028</v>
      </c>
    </row>
    <row r="2" spans="1:17" x14ac:dyDescent="0.2">
      <c r="A2" s="334" t="s">
        <v>94</v>
      </c>
      <c r="B2" s="335"/>
      <c r="C2" s="336"/>
      <c r="D2" s="337"/>
      <c r="E2" s="337"/>
      <c r="F2" s="337"/>
      <c r="G2" s="337"/>
    </row>
    <row r="3" spans="1:17" s="342" customFormat="1" x14ac:dyDescent="0.2">
      <c r="A3" s="339" t="s">
        <v>167</v>
      </c>
      <c r="B3" s="340" t="s">
        <v>168</v>
      </c>
      <c r="C3" s="341">
        <f>'Health - DALYs Diarrhea'!H4</f>
        <v>58532.9</v>
      </c>
      <c r="D3" s="341">
        <f>'Health - DALYs Diarrhea'!I4</f>
        <v>58532.9</v>
      </c>
      <c r="E3" s="341">
        <f>'Health - DALYs Diarrhea'!J4</f>
        <v>58532.9</v>
      </c>
      <c r="F3" s="341">
        <f>'Health - DALYs Diarrhea'!K4</f>
        <v>58532.9</v>
      </c>
      <c r="G3" s="341">
        <f>'Health - DALYs Diarrhea'!L4</f>
        <v>58532.9</v>
      </c>
      <c r="H3" s="341">
        <f>'Health - DALYs Diarrhea'!M4</f>
        <v>58532.9</v>
      </c>
      <c r="I3" s="341">
        <f>'Health - DALYs Diarrhea'!N4</f>
        <v>58532.9</v>
      </c>
      <c r="J3" s="341">
        <f>'Health - DALYs Diarrhea'!O4</f>
        <v>58532.9</v>
      </c>
      <c r="K3" s="341">
        <f>'Health - DALYs Diarrhea'!P4</f>
        <v>58532.9</v>
      </c>
      <c r="L3" s="341">
        <f>'Health - DALYs Diarrhea'!Q4</f>
        <v>58532.9</v>
      </c>
      <c r="M3" s="341">
        <f>'Health - DALYs Diarrhea'!R4</f>
        <v>58532.9</v>
      </c>
      <c r="N3" s="341">
        <f>'Health - DALYs Diarrhea'!S4</f>
        <v>58532.9</v>
      </c>
      <c r="O3" s="341">
        <f>'Health - DALYs Diarrhea'!T4</f>
        <v>58532.9</v>
      </c>
      <c r="P3" s="341">
        <f>'Health - DALYs Diarrhea'!U4</f>
        <v>58532.9</v>
      </c>
      <c r="Q3" s="341">
        <f>'Health - DALYs Diarrhea'!V4</f>
        <v>58532.9</v>
      </c>
    </row>
    <row r="4" spans="1:17" x14ac:dyDescent="0.2">
      <c r="C4" s="336"/>
      <c r="D4" s="337"/>
      <c r="E4" s="337"/>
      <c r="F4" s="344" t="s">
        <v>94</v>
      </c>
      <c r="G4" s="344"/>
      <c r="H4" s="308"/>
      <c r="K4" s="345"/>
      <c r="O4" s="345"/>
    </row>
    <row r="5" spans="1:17" ht="15" x14ac:dyDescent="0.25">
      <c r="A5" s="346" t="s">
        <v>89</v>
      </c>
      <c r="B5" s="335"/>
      <c r="C5" s="347"/>
      <c r="D5" s="348" t="s">
        <v>94</v>
      </c>
      <c r="E5" s="348"/>
      <c r="F5" s="348" t="s">
        <v>94</v>
      </c>
      <c r="G5" s="348"/>
      <c r="H5" s="349"/>
      <c r="I5" s="349"/>
      <c r="J5" s="345"/>
      <c r="K5" s="349"/>
      <c r="L5" s="349"/>
      <c r="M5" s="349" t="s">
        <v>94</v>
      </c>
    </row>
    <row r="6" spans="1:17" s="355" customFormat="1" x14ac:dyDescent="0.2">
      <c r="A6" s="350" t="s">
        <v>169</v>
      </c>
      <c r="B6" s="351"/>
      <c r="C6" s="352">
        <f>'Health Assumptions'!D6</f>
        <v>75750.604308935915</v>
      </c>
      <c r="D6" s="353">
        <f t="shared" ref="D6:Q6" si="1">$C$6/$C$3*D3</f>
        <v>75750.604308935915</v>
      </c>
      <c r="E6" s="353">
        <f t="shared" si="1"/>
        <v>75750.604308935915</v>
      </c>
      <c r="F6" s="353">
        <f t="shared" si="1"/>
        <v>75750.604308935915</v>
      </c>
      <c r="G6" s="353">
        <f t="shared" si="1"/>
        <v>75750.604308935915</v>
      </c>
      <c r="H6" s="354">
        <f t="shared" si="1"/>
        <v>75750.604308935915</v>
      </c>
      <c r="I6" s="354">
        <f t="shared" si="1"/>
        <v>75750.604308935915</v>
      </c>
      <c r="J6" s="354">
        <f t="shared" si="1"/>
        <v>75750.604308935915</v>
      </c>
      <c r="K6" s="354">
        <f t="shared" si="1"/>
        <v>75750.604308935915</v>
      </c>
      <c r="L6" s="354">
        <f t="shared" si="1"/>
        <v>75750.604308935915</v>
      </c>
      <c r="M6" s="354">
        <f t="shared" si="1"/>
        <v>75750.604308935915</v>
      </c>
      <c r="N6" s="354">
        <f t="shared" si="1"/>
        <v>75750.604308935915</v>
      </c>
      <c r="O6" s="354">
        <f t="shared" si="1"/>
        <v>75750.604308935915</v>
      </c>
      <c r="P6" s="354">
        <f t="shared" si="1"/>
        <v>75750.604308935915</v>
      </c>
      <c r="Q6" s="354">
        <f t="shared" si="1"/>
        <v>75750.604308935915</v>
      </c>
    </row>
    <row r="7" spans="1:17" s="355" customFormat="1" x14ac:dyDescent="0.2">
      <c r="A7" s="355" t="s">
        <v>170</v>
      </c>
      <c r="B7" s="351"/>
      <c r="C7" s="352">
        <f>'Health Assumptions'!D26</f>
        <v>44933.43402963844</v>
      </c>
      <c r="D7" s="353">
        <f t="shared" ref="D7:Q7" si="2">$C$7/$C$6*D6</f>
        <v>44933.43402963844</v>
      </c>
      <c r="E7" s="353">
        <f t="shared" si="2"/>
        <v>44933.43402963844</v>
      </c>
      <c r="F7" s="353">
        <f t="shared" si="2"/>
        <v>44933.43402963844</v>
      </c>
      <c r="G7" s="353">
        <f t="shared" si="2"/>
        <v>44933.43402963844</v>
      </c>
      <c r="H7" s="354">
        <f t="shared" si="2"/>
        <v>44933.43402963844</v>
      </c>
      <c r="I7" s="354">
        <f t="shared" si="2"/>
        <v>44933.43402963844</v>
      </c>
      <c r="J7" s="354">
        <f t="shared" si="2"/>
        <v>44933.43402963844</v>
      </c>
      <c r="K7" s="354">
        <f t="shared" si="2"/>
        <v>44933.43402963844</v>
      </c>
      <c r="L7" s="354">
        <f t="shared" si="2"/>
        <v>44933.43402963844</v>
      </c>
      <c r="M7" s="354">
        <f t="shared" si="2"/>
        <v>44933.43402963844</v>
      </c>
      <c r="N7" s="354">
        <f t="shared" si="2"/>
        <v>44933.43402963844</v>
      </c>
      <c r="O7" s="354">
        <f t="shared" si="2"/>
        <v>44933.43402963844</v>
      </c>
      <c r="P7" s="354">
        <f t="shared" si="2"/>
        <v>44933.43402963844</v>
      </c>
      <c r="Q7" s="354">
        <f t="shared" si="2"/>
        <v>44933.43402963844</v>
      </c>
    </row>
    <row r="8" spans="1:17" s="355" customFormat="1" x14ac:dyDescent="0.2">
      <c r="A8" s="355" t="s">
        <v>171</v>
      </c>
      <c r="B8" s="351"/>
      <c r="C8" s="352">
        <f>'Health Assumptions'!D23</f>
        <v>9985.9580975463596</v>
      </c>
      <c r="D8" s="353">
        <f t="shared" ref="D8:Q8" si="3">$C$8/$C$6*D6</f>
        <v>9985.9580975463577</v>
      </c>
      <c r="E8" s="353">
        <f t="shared" si="3"/>
        <v>9985.9580975463577</v>
      </c>
      <c r="F8" s="353">
        <f t="shared" si="3"/>
        <v>9985.9580975463577</v>
      </c>
      <c r="G8" s="353">
        <f t="shared" si="3"/>
        <v>9985.9580975463577</v>
      </c>
      <c r="H8" s="354">
        <f t="shared" si="3"/>
        <v>9985.9580975463577</v>
      </c>
      <c r="I8" s="354">
        <f t="shared" si="3"/>
        <v>9985.9580975463577</v>
      </c>
      <c r="J8" s="354">
        <f t="shared" si="3"/>
        <v>9985.9580975463577</v>
      </c>
      <c r="K8" s="354">
        <f t="shared" si="3"/>
        <v>9985.9580975463577</v>
      </c>
      <c r="L8" s="354">
        <f t="shared" si="3"/>
        <v>9985.9580975463577</v>
      </c>
      <c r="M8" s="354">
        <f t="shared" si="3"/>
        <v>9985.9580975463577</v>
      </c>
      <c r="N8" s="354">
        <f t="shared" si="3"/>
        <v>9985.9580975463577</v>
      </c>
      <c r="O8" s="354">
        <f t="shared" si="3"/>
        <v>9985.9580975463577</v>
      </c>
      <c r="P8" s="354">
        <f t="shared" si="3"/>
        <v>9985.9580975463577</v>
      </c>
      <c r="Q8" s="354">
        <f t="shared" si="3"/>
        <v>9985.9580975463577</v>
      </c>
    </row>
    <row r="9" spans="1:17" s="355" customFormat="1" x14ac:dyDescent="0.2">
      <c r="A9" s="355" t="s">
        <v>172</v>
      </c>
      <c r="B9" s="351"/>
      <c r="C9" s="352">
        <f>'Health Assumptions'!D21</f>
        <v>20831.212181751118</v>
      </c>
      <c r="D9" s="353">
        <f t="shared" ref="D9:Q9" si="4">$C$9/$C$6*D6</f>
        <v>20831.212181751118</v>
      </c>
      <c r="E9" s="353">
        <f t="shared" si="4"/>
        <v>20831.212181751118</v>
      </c>
      <c r="F9" s="353">
        <f t="shared" si="4"/>
        <v>20831.212181751118</v>
      </c>
      <c r="G9" s="353">
        <f t="shared" si="4"/>
        <v>20831.212181751118</v>
      </c>
      <c r="H9" s="354">
        <f t="shared" si="4"/>
        <v>20831.212181751118</v>
      </c>
      <c r="I9" s="354">
        <f t="shared" si="4"/>
        <v>20831.212181751118</v>
      </c>
      <c r="J9" s="354">
        <f t="shared" si="4"/>
        <v>20831.212181751118</v>
      </c>
      <c r="K9" s="354">
        <f t="shared" si="4"/>
        <v>20831.212181751118</v>
      </c>
      <c r="L9" s="354">
        <f t="shared" si="4"/>
        <v>20831.212181751118</v>
      </c>
      <c r="M9" s="354">
        <f t="shared" si="4"/>
        <v>20831.212181751118</v>
      </c>
      <c r="N9" s="354">
        <f t="shared" si="4"/>
        <v>20831.212181751118</v>
      </c>
      <c r="O9" s="354">
        <f t="shared" si="4"/>
        <v>20831.212181751118</v>
      </c>
      <c r="P9" s="354">
        <f t="shared" si="4"/>
        <v>20831.212181751118</v>
      </c>
      <c r="Q9" s="354">
        <f t="shared" si="4"/>
        <v>20831.212181751118</v>
      </c>
    </row>
    <row r="10" spans="1:17" s="308" customFormat="1" x14ac:dyDescent="0.2">
      <c r="A10" s="308" t="s">
        <v>94</v>
      </c>
      <c r="B10" s="356"/>
      <c r="C10" s="357" t="s">
        <v>94</v>
      </c>
      <c r="D10" s="358"/>
      <c r="E10" s="358"/>
      <c r="F10" s="358"/>
      <c r="G10" s="358"/>
      <c r="H10" s="359" t="s">
        <v>94</v>
      </c>
      <c r="I10" s="360" t="s">
        <v>94</v>
      </c>
      <c r="J10" s="360" t="s">
        <v>94</v>
      </c>
      <c r="K10" s="360"/>
      <c r="L10" s="360"/>
      <c r="M10" s="360"/>
      <c r="N10" s="360"/>
      <c r="O10" s="360"/>
      <c r="P10" s="360"/>
      <c r="Q10" s="360"/>
    </row>
    <row r="11" spans="1:17" s="308" customFormat="1" x14ac:dyDescent="0.2">
      <c r="A11" s="346" t="s">
        <v>173</v>
      </c>
      <c r="B11" s="356"/>
      <c r="C11" s="357"/>
      <c r="D11" s="358"/>
      <c r="E11" s="358"/>
      <c r="F11" s="358" t="s">
        <v>94</v>
      </c>
      <c r="G11" s="358"/>
      <c r="H11" s="359"/>
      <c r="I11" s="360" t="s">
        <v>94</v>
      </c>
      <c r="J11" s="360"/>
      <c r="K11" s="360"/>
      <c r="L11" s="360"/>
      <c r="M11" s="360"/>
      <c r="N11" s="360"/>
      <c r="O11" s="360"/>
      <c r="P11" s="360"/>
      <c r="Q11" s="360"/>
    </row>
    <row r="12" spans="1:17" x14ac:dyDescent="0.2">
      <c r="A12" s="350" t="s">
        <v>169</v>
      </c>
      <c r="C12" s="361">
        <f>C6*(1-'Health Assumptions'!$D$42)</f>
        <v>64274.61814003138</v>
      </c>
      <c r="D12" s="361">
        <f>D6*(1-'Health Assumptions'!$D$42)</f>
        <v>64274.61814003138</v>
      </c>
      <c r="E12" s="361">
        <f>E6*(1-'Health Assumptions'!$D$42)</f>
        <v>64274.61814003138</v>
      </c>
      <c r="F12" s="361">
        <f>F6*(1-'Health Assumptions'!$D$42)</f>
        <v>64274.61814003138</v>
      </c>
      <c r="G12" s="361">
        <f>G6*(1-'Health Assumptions'!$D$42)</f>
        <v>64274.61814003138</v>
      </c>
      <c r="H12" s="361">
        <f>H6*(1-'Health Assumptions'!$D$42)</f>
        <v>64274.61814003138</v>
      </c>
      <c r="I12" s="361">
        <f>I6*(1-'Health Assumptions'!$D$42)</f>
        <v>64274.61814003138</v>
      </c>
      <c r="J12" s="361">
        <f>J6*(1-'Health Assumptions'!$D$42)</f>
        <v>64274.61814003138</v>
      </c>
      <c r="K12" s="361">
        <f>K6*(1-'Health Assumptions'!$D$42)</f>
        <v>64274.61814003138</v>
      </c>
      <c r="L12" s="361">
        <f>L6*(1-'Health Assumptions'!$D$42)</f>
        <v>64274.61814003138</v>
      </c>
      <c r="M12" s="361">
        <f>M6*(1-'Health Assumptions'!$D$42)</f>
        <v>64274.61814003138</v>
      </c>
      <c r="N12" s="361">
        <f>N6*(1-'Health Assumptions'!$D$42)</f>
        <v>64274.61814003138</v>
      </c>
      <c r="O12" s="361">
        <f>O6*(1-'Health Assumptions'!$D$42)</f>
        <v>64274.61814003138</v>
      </c>
      <c r="P12" s="361">
        <f>P6*(1-'Health Assumptions'!$D$42)</f>
        <v>64274.61814003138</v>
      </c>
      <c r="Q12" s="361">
        <f>Q6*(1-'Health Assumptions'!$D$42)</f>
        <v>64274.61814003138</v>
      </c>
    </row>
    <row r="13" spans="1:17" x14ac:dyDescent="0.2">
      <c r="A13" s="363" t="s">
        <v>170</v>
      </c>
      <c r="C13" s="361">
        <f>C7*(1-'Health Assumptions'!$D$42)</f>
        <v>38126.15543232848</v>
      </c>
      <c r="D13" s="361">
        <f>D7*(1-'Health Assumptions'!$D$42)</f>
        <v>38126.15543232848</v>
      </c>
      <c r="E13" s="361">
        <f>E7*(1-'Health Assumptions'!$D$42)</f>
        <v>38126.15543232848</v>
      </c>
      <c r="F13" s="361">
        <f>F7*(1-'Health Assumptions'!$D$42)</f>
        <v>38126.15543232848</v>
      </c>
      <c r="G13" s="361">
        <f>G7*(1-'Health Assumptions'!$D$42)</f>
        <v>38126.15543232848</v>
      </c>
      <c r="H13" s="361">
        <f>H7*(1-'Health Assumptions'!$D$42)</f>
        <v>38126.15543232848</v>
      </c>
      <c r="I13" s="361">
        <f>I7*(1-'Health Assumptions'!$D$42)</f>
        <v>38126.15543232848</v>
      </c>
      <c r="J13" s="361">
        <f>J7*(1-'Health Assumptions'!$D$42)</f>
        <v>38126.15543232848</v>
      </c>
      <c r="K13" s="361">
        <f>K7*(1-'Health Assumptions'!$D$42)</f>
        <v>38126.15543232848</v>
      </c>
      <c r="L13" s="361">
        <f>L7*(1-'Health Assumptions'!$D$42)</f>
        <v>38126.15543232848</v>
      </c>
      <c r="M13" s="361">
        <f>M7*(1-'Health Assumptions'!$D$42)</f>
        <v>38126.15543232848</v>
      </c>
      <c r="N13" s="361">
        <f>N7*(1-'Health Assumptions'!$D$42)</f>
        <v>38126.15543232848</v>
      </c>
      <c r="O13" s="361">
        <f>O7*(1-'Health Assumptions'!$D$42)</f>
        <v>38126.15543232848</v>
      </c>
      <c r="P13" s="361">
        <f>P7*(1-'Health Assumptions'!$D$42)</f>
        <v>38126.15543232848</v>
      </c>
      <c r="Q13" s="361">
        <f>Q7*(1-'Health Assumptions'!$D$42)</f>
        <v>38126.15543232848</v>
      </c>
    </row>
    <row r="14" spans="1:17" x14ac:dyDescent="0.2">
      <c r="A14" s="363" t="s">
        <v>171</v>
      </c>
      <c r="C14" s="361">
        <f>C8*(1-'Health Assumptions'!$D$42)</f>
        <v>8473.1158165352281</v>
      </c>
      <c r="D14" s="361">
        <f>D8*(1-'Health Assumptions'!$D$42)</f>
        <v>8473.1158165352263</v>
      </c>
      <c r="E14" s="361">
        <f>E8*(1-'Health Assumptions'!$D$42)</f>
        <v>8473.1158165352263</v>
      </c>
      <c r="F14" s="361">
        <f>F8*(1-'Health Assumptions'!$D$42)</f>
        <v>8473.1158165352263</v>
      </c>
      <c r="G14" s="361">
        <f>G8*(1-'Health Assumptions'!$D$42)</f>
        <v>8473.1158165352263</v>
      </c>
      <c r="H14" s="361">
        <f>H8*(1-'Health Assumptions'!$D$42)</f>
        <v>8473.1158165352263</v>
      </c>
      <c r="I14" s="361">
        <f>I8*(1-'Health Assumptions'!$D$42)</f>
        <v>8473.1158165352263</v>
      </c>
      <c r="J14" s="361">
        <f>J8*(1-'Health Assumptions'!$D$42)</f>
        <v>8473.1158165352263</v>
      </c>
      <c r="K14" s="361">
        <f>K8*(1-'Health Assumptions'!$D$42)</f>
        <v>8473.1158165352263</v>
      </c>
      <c r="L14" s="361">
        <f>L8*(1-'Health Assumptions'!$D$42)</f>
        <v>8473.1158165352263</v>
      </c>
      <c r="M14" s="361">
        <f>M8*(1-'Health Assumptions'!$D$42)</f>
        <v>8473.1158165352263</v>
      </c>
      <c r="N14" s="361">
        <f>N8*(1-'Health Assumptions'!$D$42)</f>
        <v>8473.1158165352263</v>
      </c>
      <c r="O14" s="361">
        <f>O8*(1-'Health Assumptions'!$D$42)</f>
        <v>8473.1158165352263</v>
      </c>
      <c r="P14" s="361">
        <f>P8*(1-'Health Assumptions'!$D$42)</f>
        <v>8473.1158165352263</v>
      </c>
      <c r="Q14" s="361">
        <f>Q8*(1-'Health Assumptions'!$D$42)</f>
        <v>8473.1158165352263</v>
      </c>
    </row>
    <row r="15" spans="1:17" x14ac:dyDescent="0.2">
      <c r="A15" s="363" t="s">
        <v>172</v>
      </c>
      <c r="C15" s="361">
        <f>C9*(1-'Health Assumptions'!$D$42)</f>
        <v>17675.346891167675</v>
      </c>
      <c r="D15" s="361">
        <f>D9*(1-'Health Assumptions'!$D$42)</f>
        <v>17675.346891167675</v>
      </c>
      <c r="E15" s="361">
        <f>E9*(1-'Health Assumptions'!$D$42)</f>
        <v>17675.346891167675</v>
      </c>
      <c r="F15" s="361">
        <f>F9*(1-'Health Assumptions'!$D$42)</f>
        <v>17675.346891167675</v>
      </c>
      <c r="G15" s="361">
        <f>G9*(1-'Health Assumptions'!$D$42)</f>
        <v>17675.346891167675</v>
      </c>
      <c r="H15" s="361">
        <f>H9*(1-'Health Assumptions'!$D$42)</f>
        <v>17675.346891167675</v>
      </c>
      <c r="I15" s="361">
        <f>I9*(1-'Health Assumptions'!$D$42)</f>
        <v>17675.346891167675</v>
      </c>
      <c r="J15" s="361">
        <f>J9*(1-'Health Assumptions'!$D$42)</f>
        <v>17675.346891167675</v>
      </c>
      <c r="K15" s="361">
        <f>K9*(1-'Health Assumptions'!$D$42)</f>
        <v>17675.346891167675</v>
      </c>
      <c r="L15" s="361">
        <f>L9*(1-'Health Assumptions'!$D$42)</f>
        <v>17675.346891167675</v>
      </c>
      <c r="M15" s="361">
        <f>M9*(1-'Health Assumptions'!$D$42)</f>
        <v>17675.346891167675</v>
      </c>
      <c r="N15" s="361">
        <f>N9*(1-'Health Assumptions'!$D$42)</f>
        <v>17675.346891167675</v>
      </c>
      <c r="O15" s="361">
        <f>O9*(1-'Health Assumptions'!$D$42)</f>
        <v>17675.346891167675</v>
      </c>
      <c r="P15" s="361">
        <f>P9*(1-'Health Assumptions'!$D$42)</f>
        <v>17675.346891167675</v>
      </c>
      <c r="Q15" s="361">
        <f>Q9*(1-'Health Assumptions'!$D$42)</f>
        <v>17675.346891167675</v>
      </c>
    </row>
    <row r="16" spans="1:17" x14ac:dyDescent="0.2">
      <c r="C16" s="336"/>
      <c r="D16" s="337"/>
      <c r="E16" s="337"/>
      <c r="F16" s="337"/>
      <c r="G16" s="337"/>
      <c r="J16" s="290" t="s">
        <v>94</v>
      </c>
    </row>
    <row r="17" spans="1:17" x14ac:dyDescent="0.2">
      <c r="A17" s="346" t="s">
        <v>174</v>
      </c>
      <c r="C17" s="336"/>
      <c r="D17" s="337"/>
      <c r="E17" s="337"/>
      <c r="F17" s="337"/>
      <c r="G17" s="337"/>
      <c r="H17" s="338" t="s">
        <v>94</v>
      </c>
      <c r="K17" s="290" t="s">
        <v>94</v>
      </c>
    </row>
    <row r="18" spans="1:17" x14ac:dyDescent="0.2">
      <c r="A18" s="290" t="s">
        <v>175</v>
      </c>
      <c r="C18" s="364">
        <f t="shared" ref="C18:Q18" si="5">C6-C12</f>
        <v>11475.986168904536</v>
      </c>
      <c r="D18" s="361">
        <f t="shared" si="5"/>
        <v>11475.986168904536</v>
      </c>
      <c r="E18" s="361">
        <f t="shared" si="5"/>
        <v>11475.986168904536</v>
      </c>
      <c r="F18" s="361">
        <f t="shared" si="5"/>
        <v>11475.986168904536</v>
      </c>
      <c r="G18" s="361">
        <f t="shared" si="5"/>
        <v>11475.986168904536</v>
      </c>
      <c r="H18" s="365">
        <f t="shared" si="5"/>
        <v>11475.986168904536</v>
      </c>
      <c r="I18" s="362">
        <f t="shared" si="5"/>
        <v>11475.986168904536</v>
      </c>
      <c r="J18" s="362">
        <f t="shared" si="5"/>
        <v>11475.986168904536</v>
      </c>
      <c r="K18" s="362">
        <f t="shared" si="5"/>
        <v>11475.986168904536</v>
      </c>
      <c r="L18" s="362">
        <f t="shared" si="5"/>
        <v>11475.986168904536</v>
      </c>
      <c r="M18" s="362">
        <f t="shared" si="5"/>
        <v>11475.986168904536</v>
      </c>
      <c r="N18" s="362">
        <f t="shared" si="5"/>
        <v>11475.986168904536</v>
      </c>
      <c r="O18" s="362">
        <f t="shared" si="5"/>
        <v>11475.986168904536</v>
      </c>
      <c r="P18" s="362">
        <f t="shared" si="5"/>
        <v>11475.986168904536</v>
      </c>
      <c r="Q18" s="362">
        <f t="shared" si="5"/>
        <v>11475.986168904536</v>
      </c>
    </row>
    <row r="19" spans="1:17" x14ac:dyDescent="0.2">
      <c r="A19" s="290" t="s">
        <v>176</v>
      </c>
      <c r="C19" s="364">
        <f t="shared" ref="C19:Q19" si="6">C8-C14</f>
        <v>1512.8422810111315</v>
      </c>
      <c r="D19" s="364">
        <f t="shared" si="6"/>
        <v>1512.8422810111315</v>
      </c>
      <c r="E19" s="364">
        <f t="shared" si="6"/>
        <v>1512.8422810111315</v>
      </c>
      <c r="F19" s="364">
        <f t="shared" si="6"/>
        <v>1512.8422810111315</v>
      </c>
      <c r="G19" s="364">
        <f t="shared" si="6"/>
        <v>1512.8422810111315</v>
      </c>
      <c r="H19" s="365">
        <f t="shared" si="6"/>
        <v>1512.8422810111315</v>
      </c>
      <c r="I19" s="365">
        <f t="shared" si="6"/>
        <v>1512.8422810111315</v>
      </c>
      <c r="J19" s="365">
        <f t="shared" si="6"/>
        <v>1512.8422810111315</v>
      </c>
      <c r="K19" s="365">
        <f t="shared" si="6"/>
        <v>1512.8422810111315</v>
      </c>
      <c r="L19" s="365">
        <f t="shared" si="6"/>
        <v>1512.8422810111315</v>
      </c>
      <c r="M19" s="365">
        <f t="shared" si="6"/>
        <v>1512.8422810111315</v>
      </c>
      <c r="N19" s="365">
        <f t="shared" si="6"/>
        <v>1512.8422810111315</v>
      </c>
      <c r="O19" s="365">
        <f t="shared" si="6"/>
        <v>1512.8422810111315</v>
      </c>
      <c r="P19" s="365">
        <f t="shared" si="6"/>
        <v>1512.8422810111315</v>
      </c>
      <c r="Q19" s="365">
        <f t="shared" si="6"/>
        <v>1512.8422810111315</v>
      </c>
    </row>
    <row r="20" spans="1:17" x14ac:dyDescent="0.2">
      <c r="A20" s="290" t="s">
        <v>177</v>
      </c>
      <c r="C20" s="364">
        <f t="shared" ref="C20:Q20" si="7">C7-C13</f>
        <v>6807.2785973099599</v>
      </c>
      <c r="D20" s="361">
        <f t="shared" si="7"/>
        <v>6807.2785973099599</v>
      </c>
      <c r="E20" s="361">
        <f t="shared" si="7"/>
        <v>6807.2785973099599</v>
      </c>
      <c r="F20" s="361">
        <f t="shared" si="7"/>
        <v>6807.2785973099599</v>
      </c>
      <c r="G20" s="361">
        <f t="shared" si="7"/>
        <v>6807.2785973099599</v>
      </c>
      <c r="H20" s="365">
        <f t="shared" si="7"/>
        <v>6807.2785973099599</v>
      </c>
      <c r="I20" s="362">
        <f t="shared" si="7"/>
        <v>6807.2785973099599</v>
      </c>
      <c r="J20" s="362">
        <f t="shared" si="7"/>
        <v>6807.2785973099599</v>
      </c>
      <c r="K20" s="362">
        <f t="shared" si="7"/>
        <v>6807.2785973099599</v>
      </c>
      <c r="L20" s="362">
        <f t="shared" si="7"/>
        <v>6807.2785973099599</v>
      </c>
      <c r="M20" s="362">
        <f t="shared" si="7"/>
        <v>6807.2785973099599</v>
      </c>
      <c r="N20" s="362">
        <f t="shared" si="7"/>
        <v>6807.2785973099599</v>
      </c>
      <c r="O20" s="362">
        <f t="shared" si="7"/>
        <v>6807.2785973099599</v>
      </c>
      <c r="P20" s="362">
        <f t="shared" si="7"/>
        <v>6807.2785973099599</v>
      </c>
      <c r="Q20" s="362">
        <f t="shared" si="7"/>
        <v>6807.2785973099599</v>
      </c>
    </row>
    <row r="21" spans="1:17" x14ac:dyDescent="0.2">
      <c r="C21" s="364"/>
      <c r="D21" s="361"/>
      <c r="E21" s="361"/>
      <c r="F21" s="361"/>
      <c r="G21" s="361"/>
      <c r="H21" s="365"/>
      <c r="I21" s="362"/>
      <c r="J21" s="362"/>
      <c r="K21" s="362"/>
      <c r="L21" s="362"/>
      <c r="M21" s="362"/>
      <c r="N21" s="362"/>
      <c r="O21" s="362"/>
      <c r="P21" s="362" t="s">
        <v>94</v>
      </c>
      <c r="Q21" s="362"/>
    </row>
    <row r="22" spans="1:17" x14ac:dyDescent="0.2">
      <c r="C22" s="364"/>
      <c r="D22" s="361"/>
      <c r="E22" s="361"/>
      <c r="F22" s="361"/>
      <c r="G22" s="361"/>
      <c r="H22" s="365"/>
      <c r="I22" s="362"/>
      <c r="J22" s="362"/>
      <c r="K22" s="362"/>
      <c r="L22" s="362"/>
      <c r="M22" s="362"/>
      <c r="N22" s="362"/>
      <c r="O22" s="362"/>
      <c r="P22" s="362"/>
      <c r="Q22" s="362"/>
    </row>
    <row r="23" spans="1:17" x14ac:dyDescent="0.2">
      <c r="I23" s="290" t="s">
        <v>94</v>
      </c>
    </row>
    <row r="24" spans="1:17" x14ac:dyDescent="0.2">
      <c r="D24" s="290" t="s">
        <v>94</v>
      </c>
      <c r="O24" s="290" t="s">
        <v>94</v>
      </c>
    </row>
    <row r="25" spans="1:17" x14ac:dyDescent="0.2">
      <c r="D25" s="290" t="s">
        <v>94</v>
      </c>
      <c r="H25" s="338" t="s">
        <v>94</v>
      </c>
      <c r="L25" s="290" t="s">
        <v>94</v>
      </c>
    </row>
    <row r="26" spans="1:17" x14ac:dyDescent="0.2">
      <c r="H26" s="367" t="s">
        <v>94</v>
      </c>
    </row>
    <row r="27" spans="1:17" x14ac:dyDescent="0.2">
      <c r="K27" s="290" t="s">
        <v>94</v>
      </c>
    </row>
    <row r="28" spans="1:17" x14ac:dyDescent="0.2">
      <c r="K28" s="290" t="s">
        <v>94</v>
      </c>
    </row>
    <row r="29" spans="1:17" x14ac:dyDescent="0.2">
      <c r="K29" s="308" t="s">
        <v>94</v>
      </c>
    </row>
    <row r="32" spans="1:17" x14ac:dyDescent="0.2">
      <c r="L32" s="290" t="s">
        <v>94</v>
      </c>
    </row>
  </sheetData>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pane xSplit="2" ySplit="2" topLeftCell="C3" activePane="bottomRight" state="frozen"/>
      <selection pane="topRight" activeCell="B1" sqref="B1"/>
      <selection pane="bottomLeft" activeCell="A4" sqref="A4"/>
      <selection pane="bottomRight" activeCell="D8" sqref="D8"/>
    </sheetView>
  </sheetViews>
  <sheetFormatPr defaultRowHeight="12.75" x14ac:dyDescent="0.2"/>
  <cols>
    <col min="1" max="1" width="5.5703125" style="334" customWidth="1"/>
    <col min="2" max="2" width="37.7109375" style="380" customWidth="1"/>
    <col min="3" max="3" width="9.140625" style="308"/>
    <col min="4" max="18" width="12" style="308" bestFit="1" customWidth="1"/>
    <col min="19" max="20" width="12.28515625" style="308" hidden="1" customWidth="1"/>
    <col min="21" max="256" width="9.140625" style="308"/>
    <col min="257" max="257" width="5.5703125" style="308" customWidth="1"/>
    <col min="258" max="258" width="37.7109375" style="308" customWidth="1"/>
    <col min="259" max="259" width="9.140625" style="308"/>
    <col min="260" max="274" width="12" style="308" bestFit="1" customWidth="1"/>
    <col min="275" max="276" width="0" style="308" hidden="1" customWidth="1"/>
    <col min="277" max="512" width="9.140625" style="308"/>
    <col min="513" max="513" width="5.5703125" style="308" customWidth="1"/>
    <col min="514" max="514" width="37.7109375" style="308" customWidth="1"/>
    <col min="515" max="515" width="9.140625" style="308"/>
    <col min="516" max="530" width="12" style="308" bestFit="1" customWidth="1"/>
    <col min="531" max="532" width="0" style="308" hidden="1" customWidth="1"/>
    <col min="533" max="768" width="9.140625" style="308"/>
    <col min="769" max="769" width="5.5703125" style="308" customWidth="1"/>
    <col min="770" max="770" width="37.7109375" style="308" customWidth="1"/>
    <col min="771" max="771" width="9.140625" style="308"/>
    <col min="772" max="786" width="12" style="308" bestFit="1" customWidth="1"/>
    <col min="787" max="788" width="0" style="308" hidden="1" customWidth="1"/>
    <col min="789" max="1024" width="9.140625" style="308"/>
    <col min="1025" max="1025" width="5.5703125" style="308" customWidth="1"/>
    <col min="1026" max="1026" width="37.7109375" style="308" customWidth="1"/>
    <col min="1027" max="1027" width="9.140625" style="308"/>
    <col min="1028" max="1042" width="12" style="308" bestFit="1" customWidth="1"/>
    <col min="1043" max="1044" width="0" style="308" hidden="1" customWidth="1"/>
    <col min="1045" max="1280" width="9.140625" style="308"/>
    <col min="1281" max="1281" width="5.5703125" style="308" customWidth="1"/>
    <col min="1282" max="1282" width="37.7109375" style="308" customWidth="1"/>
    <col min="1283" max="1283" width="9.140625" style="308"/>
    <col min="1284" max="1298" width="12" style="308" bestFit="1" customWidth="1"/>
    <col min="1299" max="1300" width="0" style="308" hidden="1" customWidth="1"/>
    <col min="1301" max="1536" width="9.140625" style="308"/>
    <col min="1537" max="1537" width="5.5703125" style="308" customWidth="1"/>
    <col min="1538" max="1538" width="37.7109375" style="308" customWidth="1"/>
    <col min="1539" max="1539" width="9.140625" style="308"/>
    <col min="1540" max="1554" width="12" style="308" bestFit="1" customWidth="1"/>
    <col min="1555" max="1556" width="0" style="308" hidden="1" customWidth="1"/>
    <col min="1557" max="1792" width="9.140625" style="308"/>
    <col min="1793" max="1793" width="5.5703125" style="308" customWidth="1"/>
    <col min="1794" max="1794" width="37.7109375" style="308" customWidth="1"/>
    <col min="1795" max="1795" width="9.140625" style="308"/>
    <col min="1796" max="1810" width="12" style="308" bestFit="1" customWidth="1"/>
    <col min="1811" max="1812" width="0" style="308" hidden="1" customWidth="1"/>
    <col min="1813" max="2048" width="9.140625" style="308"/>
    <col min="2049" max="2049" width="5.5703125" style="308" customWidth="1"/>
    <col min="2050" max="2050" width="37.7109375" style="308" customWidth="1"/>
    <col min="2051" max="2051" width="9.140625" style="308"/>
    <col min="2052" max="2066" width="12" style="308" bestFit="1" customWidth="1"/>
    <col min="2067" max="2068" width="0" style="308" hidden="1" customWidth="1"/>
    <col min="2069" max="2304" width="9.140625" style="308"/>
    <col min="2305" max="2305" width="5.5703125" style="308" customWidth="1"/>
    <col min="2306" max="2306" width="37.7109375" style="308" customWidth="1"/>
    <col min="2307" max="2307" width="9.140625" style="308"/>
    <col min="2308" max="2322" width="12" style="308" bestFit="1" customWidth="1"/>
    <col min="2323" max="2324" width="0" style="308" hidden="1" customWidth="1"/>
    <col min="2325" max="2560" width="9.140625" style="308"/>
    <col min="2561" max="2561" width="5.5703125" style="308" customWidth="1"/>
    <col min="2562" max="2562" width="37.7109375" style="308" customWidth="1"/>
    <col min="2563" max="2563" width="9.140625" style="308"/>
    <col min="2564" max="2578" width="12" style="308" bestFit="1" customWidth="1"/>
    <col min="2579" max="2580" width="0" style="308" hidden="1" customWidth="1"/>
    <col min="2581" max="2816" width="9.140625" style="308"/>
    <col min="2817" max="2817" width="5.5703125" style="308" customWidth="1"/>
    <col min="2818" max="2818" width="37.7109375" style="308" customWidth="1"/>
    <col min="2819" max="2819" width="9.140625" style="308"/>
    <col min="2820" max="2834" width="12" style="308" bestFit="1" customWidth="1"/>
    <col min="2835" max="2836" width="0" style="308" hidden="1" customWidth="1"/>
    <col min="2837" max="3072" width="9.140625" style="308"/>
    <col min="3073" max="3073" width="5.5703125" style="308" customWidth="1"/>
    <col min="3074" max="3074" width="37.7109375" style="308" customWidth="1"/>
    <col min="3075" max="3075" width="9.140625" style="308"/>
    <col min="3076" max="3090" width="12" style="308" bestFit="1" customWidth="1"/>
    <col min="3091" max="3092" width="0" style="308" hidden="1" customWidth="1"/>
    <col min="3093" max="3328" width="9.140625" style="308"/>
    <col min="3329" max="3329" width="5.5703125" style="308" customWidth="1"/>
    <col min="3330" max="3330" width="37.7109375" style="308" customWidth="1"/>
    <col min="3331" max="3331" width="9.140625" style="308"/>
    <col min="3332" max="3346" width="12" style="308" bestFit="1" customWidth="1"/>
    <col min="3347" max="3348" width="0" style="308" hidden="1" customWidth="1"/>
    <col min="3349" max="3584" width="9.140625" style="308"/>
    <col min="3585" max="3585" width="5.5703125" style="308" customWidth="1"/>
    <col min="3586" max="3586" width="37.7109375" style="308" customWidth="1"/>
    <col min="3587" max="3587" width="9.140625" style="308"/>
    <col min="3588" max="3602" width="12" style="308" bestFit="1" customWidth="1"/>
    <col min="3603" max="3604" width="0" style="308" hidden="1" customWidth="1"/>
    <col min="3605" max="3840" width="9.140625" style="308"/>
    <col min="3841" max="3841" width="5.5703125" style="308" customWidth="1"/>
    <col min="3842" max="3842" width="37.7109375" style="308" customWidth="1"/>
    <col min="3843" max="3843" width="9.140625" style="308"/>
    <col min="3844" max="3858" width="12" style="308" bestFit="1" customWidth="1"/>
    <col min="3859" max="3860" width="0" style="308" hidden="1" customWidth="1"/>
    <col min="3861" max="4096" width="9.140625" style="308"/>
    <col min="4097" max="4097" width="5.5703125" style="308" customWidth="1"/>
    <col min="4098" max="4098" width="37.7109375" style="308" customWidth="1"/>
    <col min="4099" max="4099" width="9.140625" style="308"/>
    <col min="4100" max="4114" width="12" style="308" bestFit="1" customWidth="1"/>
    <col min="4115" max="4116" width="0" style="308" hidden="1" customWidth="1"/>
    <col min="4117" max="4352" width="9.140625" style="308"/>
    <col min="4353" max="4353" width="5.5703125" style="308" customWidth="1"/>
    <col min="4354" max="4354" width="37.7109375" style="308" customWidth="1"/>
    <col min="4355" max="4355" width="9.140625" style="308"/>
    <col min="4356" max="4370" width="12" style="308" bestFit="1" customWidth="1"/>
    <col min="4371" max="4372" width="0" style="308" hidden="1" customWidth="1"/>
    <col min="4373" max="4608" width="9.140625" style="308"/>
    <col min="4609" max="4609" width="5.5703125" style="308" customWidth="1"/>
    <col min="4610" max="4610" width="37.7109375" style="308" customWidth="1"/>
    <col min="4611" max="4611" width="9.140625" style="308"/>
    <col min="4612" max="4626" width="12" style="308" bestFit="1" customWidth="1"/>
    <col min="4627" max="4628" width="0" style="308" hidden="1" customWidth="1"/>
    <col min="4629" max="4864" width="9.140625" style="308"/>
    <col min="4865" max="4865" width="5.5703125" style="308" customWidth="1"/>
    <col min="4866" max="4866" width="37.7109375" style="308" customWidth="1"/>
    <col min="4867" max="4867" width="9.140625" style="308"/>
    <col min="4868" max="4882" width="12" style="308" bestFit="1" customWidth="1"/>
    <col min="4883" max="4884" width="0" style="308" hidden="1" customWidth="1"/>
    <col min="4885" max="5120" width="9.140625" style="308"/>
    <col min="5121" max="5121" width="5.5703125" style="308" customWidth="1"/>
    <col min="5122" max="5122" width="37.7109375" style="308" customWidth="1"/>
    <col min="5123" max="5123" width="9.140625" style="308"/>
    <col min="5124" max="5138" width="12" style="308" bestFit="1" customWidth="1"/>
    <col min="5139" max="5140" width="0" style="308" hidden="1" customWidth="1"/>
    <col min="5141" max="5376" width="9.140625" style="308"/>
    <col min="5377" max="5377" width="5.5703125" style="308" customWidth="1"/>
    <col min="5378" max="5378" width="37.7109375" style="308" customWidth="1"/>
    <col min="5379" max="5379" width="9.140625" style="308"/>
    <col min="5380" max="5394" width="12" style="308" bestFit="1" customWidth="1"/>
    <col min="5395" max="5396" width="0" style="308" hidden="1" customWidth="1"/>
    <col min="5397" max="5632" width="9.140625" style="308"/>
    <col min="5633" max="5633" width="5.5703125" style="308" customWidth="1"/>
    <col min="5634" max="5634" width="37.7109375" style="308" customWidth="1"/>
    <col min="5635" max="5635" width="9.140625" style="308"/>
    <col min="5636" max="5650" width="12" style="308" bestFit="1" customWidth="1"/>
    <col min="5651" max="5652" width="0" style="308" hidden="1" customWidth="1"/>
    <col min="5653" max="5888" width="9.140625" style="308"/>
    <col min="5889" max="5889" width="5.5703125" style="308" customWidth="1"/>
    <col min="5890" max="5890" width="37.7109375" style="308" customWidth="1"/>
    <col min="5891" max="5891" width="9.140625" style="308"/>
    <col min="5892" max="5906" width="12" style="308" bestFit="1" customWidth="1"/>
    <col min="5907" max="5908" width="0" style="308" hidden="1" customWidth="1"/>
    <col min="5909" max="6144" width="9.140625" style="308"/>
    <col min="6145" max="6145" width="5.5703125" style="308" customWidth="1"/>
    <col min="6146" max="6146" width="37.7109375" style="308" customWidth="1"/>
    <col min="6147" max="6147" width="9.140625" style="308"/>
    <col min="6148" max="6162" width="12" style="308" bestFit="1" customWidth="1"/>
    <col min="6163" max="6164" width="0" style="308" hidden="1" customWidth="1"/>
    <col min="6165" max="6400" width="9.140625" style="308"/>
    <col min="6401" max="6401" width="5.5703125" style="308" customWidth="1"/>
    <col min="6402" max="6402" width="37.7109375" style="308" customWidth="1"/>
    <col min="6403" max="6403" width="9.140625" style="308"/>
    <col min="6404" max="6418" width="12" style="308" bestFit="1" customWidth="1"/>
    <col min="6419" max="6420" width="0" style="308" hidden="1" customWidth="1"/>
    <col min="6421" max="6656" width="9.140625" style="308"/>
    <col min="6657" max="6657" width="5.5703125" style="308" customWidth="1"/>
    <col min="6658" max="6658" width="37.7109375" style="308" customWidth="1"/>
    <col min="6659" max="6659" width="9.140625" style="308"/>
    <col min="6660" max="6674" width="12" style="308" bestFit="1" customWidth="1"/>
    <col min="6675" max="6676" width="0" style="308" hidden="1" customWidth="1"/>
    <col min="6677" max="6912" width="9.140625" style="308"/>
    <col min="6913" max="6913" width="5.5703125" style="308" customWidth="1"/>
    <col min="6914" max="6914" width="37.7109375" style="308" customWidth="1"/>
    <col min="6915" max="6915" width="9.140625" style="308"/>
    <col min="6916" max="6930" width="12" style="308" bestFit="1" customWidth="1"/>
    <col min="6931" max="6932" width="0" style="308" hidden="1" customWidth="1"/>
    <col min="6933" max="7168" width="9.140625" style="308"/>
    <col min="7169" max="7169" width="5.5703125" style="308" customWidth="1"/>
    <col min="7170" max="7170" width="37.7109375" style="308" customWidth="1"/>
    <col min="7171" max="7171" width="9.140625" style="308"/>
    <col min="7172" max="7186" width="12" style="308" bestFit="1" customWidth="1"/>
    <col min="7187" max="7188" width="0" style="308" hidden="1" customWidth="1"/>
    <col min="7189" max="7424" width="9.140625" style="308"/>
    <col min="7425" max="7425" width="5.5703125" style="308" customWidth="1"/>
    <col min="7426" max="7426" width="37.7109375" style="308" customWidth="1"/>
    <col min="7427" max="7427" width="9.140625" style="308"/>
    <col min="7428" max="7442" width="12" style="308" bestFit="1" customWidth="1"/>
    <col min="7443" max="7444" width="0" style="308" hidden="1" customWidth="1"/>
    <col min="7445" max="7680" width="9.140625" style="308"/>
    <col min="7681" max="7681" width="5.5703125" style="308" customWidth="1"/>
    <col min="7682" max="7682" width="37.7109375" style="308" customWidth="1"/>
    <col min="7683" max="7683" width="9.140625" style="308"/>
    <col min="7684" max="7698" width="12" style="308" bestFit="1" customWidth="1"/>
    <col min="7699" max="7700" width="0" style="308" hidden="1" customWidth="1"/>
    <col min="7701" max="7936" width="9.140625" style="308"/>
    <col min="7937" max="7937" width="5.5703125" style="308" customWidth="1"/>
    <col min="7938" max="7938" width="37.7109375" style="308" customWidth="1"/>
    <col min="7939" max="7939" width="9.140625" style="308"/>
    <col min="7940" max="7954" width="12" style="308" bestFit="1" customWidth="1"/>
    <col min="7955" max="7956" width="0" style="308" hidden="1" customWidth="1"/>
    <col min="7957" max="8192" width="9.140625" style="308"/>
    <col min="8193" max="8193" width="5.5703125" style="308" customWidth="1"/>
    <col min="8194" max="8194" width="37.7109375" style="308" customWidth="1"/>
    <col min="8195" max="8195" width="9.140625" style="308"/>
    <col min="8196" max="8210" width="12" style="308" bestFit="1" customWidth="1"/>
    <col min="8211" max="8212" width="0" style="308" hidden="1" customWidth="1"/>
    <col min="8213" max="8448" width="9.140625" style="308"/>
    <col min="8449" max="8449" width="5.5703125" style="308" customWidth="1"/>
    <col min="8450" max="8450" width="37.7109375" style="308" customWidth="1"/>
    <col min="8451" max="8451" width="9.140625" style="308"/>
    <col min="8452" max="8466" width="12" style="308" bestFit="1" customWidth="1"/>
    <col min="8467" max="8468" width="0" style="308" hidden="1" customWidth="1"/>
    <col min="8469" max="8704" width="9.140625" style="308"/>
    <col min="8705" max="8705" width="5.5703125" style="308" customWidth="1"/>
    <col min="8706" max="8706" width="37.7109375" style="308" customWidth="1"/>
    <col min="8707" max="8707" width="9.140625" style="308"/>
    <col min="8708" max="8722" width="12" style="308" bestFit="1" customWidth="1"/>
    <col min="8723" max="8724" width="0" style="308" hidden="1" customWidth="1"/>
    <col min="8725" max="8960" width="9.140625" style="308"/>
    <col min="8961" max="8961" width="5.5703125" style="308" customWidth="1"/>
    <col min="8962" max="8962" width="37.7109375" style="308" customWidth="1"/>
    <col min="8963" max="8963" width="9.140625" style="308"/>
    <col min="8964" max="8978" width="12" style="308" bestFit="1" customWidth="1"/>
    <col min="8979" max="8980" width="0" style="308" hidden="1" customWidth="1"/>
    <col min="8981" max="9216" width="9.140625" style="308"/>
    <col min="9217" max="9217" width="5.5703125" style="308" customWidth="1"/>
    <col min="9218" max="9218" width="37.7109375" style="308" customWidth="1"/>
    <col min="9219" max="9219" width="9.140625" style="308"/>
    <col min="9220" max="9234" width="12" style="308" bestFit="1" customWidth="1"/>
    <col min="9235" max="9236" width="0" style="308" hidden="1" customWidth="1"/>
    <col min="9237" max="9472" width="9.140625" style="308"/>
    <col min="9473" max="9473" width="5.5703125" style="308" customWidth="1"/>
    <col min="9474" max="9474" width="37.7109375" style="308" customWidth="1"/>
    <col min="9475" max="9475" width="9.140625" style="308"/>
    <col min="9476" max="9490" width="12" style="308" bestFit="1" customWidth="1"/>
    <col min="9491" max="9492" width="0" style="308" hidden="1" customWidth="1"/>
    <col min="9493" max="9728" width="9.140625" style="308"/>
    <col min="9729" max="9729" width="5.5703125" style="308" customWidth="1"/>
    <col min="9730" max="9730" width="37.7109375" style="308" customWidth="1"/>
    <col min="9731" max="9731" width="9.140625" style="308"/>
    <col min="9732" max="9746" width="12" style="308" bestFit="1" customWidth="1"/>
    <col min="9747" max="9748" width="0" style="308" hidden="1" customWidth="1"/>
    <col min="9749" max="9984" width="9.140625" style="308"/>
    <col min="9985" max="9985" width="5.5703125" style="308" customWidth="1"/>
    <col min="9986" max="9986" width="37.7109375" style="308" customWidth="1"/>
    <col min="9987" max="9987" width="9.140625" style="308"/>
    <col min="9988" max="10002" width="12" style="308" bestFit="1" customWidth="1"/>
    <col min="10003" max="10004" width="0" style="308" hidden="1" customWidth="1"/>
    <col min="10005" max="10240" width="9.140625" style="308"/>
    <col min="10241" max="10241" width="5.5703125" style="308" customWidth="1"/>
    <col min="10242" max="10242" width="37.7109375" style="308" customWidth="1"/>
    <col min="10243" max="10243" width="9.140625" style="308"/>
    <col min="10244" max="10258" width="12" style="308" bestFit="1" customWidth="1"/>
    <col min="10259" max="10260" width="0" style="308" hidden="1" customWidth="1"/>
    <col min="10261" max="10496" width="9.140625" style="308"/>
    <col min="10497" max="10497" width="5.5703125" style="308" customWidth="1"/>
    <col min="10498" max="10498" width="37.7109375" style="308" customWidth="1"/>
    <col min="10499" max="10499" width="9.140625" style="308"/>
    <col min="10500" max="10514" width="12" style="308" bestFit="1" customWidth="1"/>
    <col min="10515" max="10516" width="0" style="308" hidden="1" customWidth="1"/>
    <col min="10517" max="10752" width="9.140625" style="308"/>
    <col min="10753" max="10753" width="5.5703125" style="308" customWidth="1"/>
    <col min="10754" max="10754" width="37.7109375" style="308" customWidth="1"/>
    <col min="10755" max="10755" width="9.140625" style="308"/>
    <col min="10756" max="10770" width="12" style="308" bestFit="1" customWidth="1"/>
    <col min="10771" max="10772" width="0" style="308" hidden="1" customWidth="1"/>
    <col min="10773" max="11008" width="9.140625" style="308"/>
    <col min="11009" max="11009" width="5.5703125" style="308" customWidth="1"/>
    <col min="11010" max="11010" width="37.7109375" style="308" customWidth="1"/>
    <col min="11011" max="11011" width="9.140625" style="308"/>
    <col min="11012" max="11026" width="12" style="308" bestFit="1" customWidth="1"/>
    <col min="11027" max="11028" width="0" style="308" hidden="1" customWidth="1"/>
    <col min="11029" max="11264" width="9.140625" style="308"/>
    <col min="11265" max="11265" width="5.5703125" style="308" customWidth="1"/>
    <col min="11266" max="11266" width="37.7109375" style="308" customWidth="1"/>
    <col min="11267" max="11267" width="9.140625" style="308"/>
    <col min="11268" max="11282" width="12" style="308" bestFit="1" customWidth="1"/>
    <col min="11283" max="11284" width="0" style="308" hidden="1" customWidth="1"/>
    <col min="11285" max="11520" width="9.140625" style="308"/>
    <col min="11521" max="11521" width="5.5703125" style="308" customWidth="1"/>
    <col min="11522" max="11522" width="37.7109375" style="308" customWidth="1"/>
    <col min="11523" max="11523" width="9.140625" style="308"/>
    <col min="11524" max="11538" width="12" style="308" bestFit="1" customWidth="1"/>
    <col min="11539" max="11540" width="0" style="308" hidden="1" customWidth="1"/>
    <col min="11541" max="11776" width="9.140625" style="308"/>
    <col min="11777" max="11777" width="5.5703125" style="308" customWidth="1"/>
    <col min="11778" max="11778" width="37.7109375" style="308" customWidth="1"/>
    <col min="11779" max="11779" width="9.140625" style="308"/>
    <col min="11780" max="11794" width="12" style="308" bestFit="1" customWidth="1"/>
    <col min="11795" max="11796" width="0" style="308" hidden="1" customWidth="1"/>
    <col min="11797" max="12032" width="9.140625" style="308"/>
    <col min="12033" max="12033" width="5.5703125" style="308" customWidth="1"/>
    <col min="12034" max="12034" width="37.7109375" style="308" customWidth="1"/>
    <col min="12035" max="12035" width="9.140625" style="308"/>
    <col min="12036" max="12050" width="12" style="308" bestFit="1" customWidth="1"/>
    <col min="12051" max="12052" width="0" style="308" hidden="1" customWidth="1"/>
    <col min="12053" max="12288" width="9.140625" style="308"/>
    <col min="12289" max="12289" width="5.5703125" style="308" customWidth="1"/>
    <col min="12290" max="12290" width="37.7109375" style="308" customWidth="1"/>
    <col min="12291" max="12291" width="9.140625" style="308"/>
    <col min="12292" max="12306" width="12" style="308" bestFit="1" customWidth="1"/>
    <col min="12307" max="12308" width="0" style="308" hidden="1" customWidth="1"/>
    <col min="12309" max="12544" width="9.140625" style="308"/>
    <col min="12545" max="12545" width="5.5703125" style="308" customWidth="1"/>
    <col min="12546" max="12546" width="37.7109375" style="308" customWidth="1"/>
    <col min="12547" max="12547" width="9.140625" style="308"/>
    <col min="12548" max="12562" width="12" style="308" bestFit="1" customWidth="1"/>
    <col min="12563" max="12564" width="0" style="308" hidden="1" customWidth="1"/>
    <col min="12565" max="12800" width="9.140625" style="308"/>
    <col min="12801" max="12801" width="5.5703125" style="308" customWidth="1"/>
    <col min="12802" max="12802" width="37.7109375" style="308" customWidth="1"/>
    <col min="12803" max="12803" width="9.140625" style="308"/>
    <col min="12804" max="12818" width="12" style="308" bestFit="1" customWidth="1"/>
    <col min="12819" max="12820" width="0" style="308" hidden="1" customWidth="1"/>
    <col min="12821" max="13056" width="9.140625" style="308"/>
    <col min="13057" max="13057" width="5.5703125" style="308" customWidth="1"/>
    <col min="13058" max="13058" width="37.7109375" style="308" customWidth="1"/>
    <col min="13059" max="13059" width="9.140625" style="308"/>
    <col min="13060" max="13074" width="12" style="308" bestFit="1" customWidth="1"/>
    <col min="13075" max="13076" width="0" style="308" hidden="1" customWidth="1"/>
    <col min="13077" max="13312" width="9.140625" style="308"/>
    <col min="13313" max="13313" width="5.5703125" style="308" customWidth="1"/>
    <col min="13314" max="13314" width="37.7109375" style="308" customWidth="1"/>
    <col min="13315" max="13315" width="9.140625" style="308"/>
    <col min="13316" max="13330" width="12" style="308" bestFit="1" customWidth="1"/>
    <col min="13331" max="13332" width="0" style="308" hidden="1" customWidth="1"/>
    <col min="13333" max="13568" width="9.140625" style="308"/>
    <col min="13569" max="13569" width="5.5703125" style="308" customWidth="1"/>
    <col min="13570" max="13570" width="37.7109375" style="308" customWidth="1"/>
    <col min="13571" max="13571" width="9.140625" style="308"/>
    <col min="13572" max="13586" width="12" style="308" bestFit="1" customWidth="1"/>
    <col min="13587" max="13588" width="0" style="308" hidden="1" customWidth="1"/>
    <col min="13589" max="13824" width="9.140625" style="308"/>
    <col min="13825" max="13825" width="5.5703125" style="308" customWidth="1"/>
    <col min="13826" max="13826" width="37.7109375" style="308" customWidth="1"/>
    <col min="13827" max="13827" width="9.140625" style="308"/>
    <col min="13828" max="13842" width="12" style="308" bestFit="1" customWidth="1"/>
    <col min="13843" max="13844" width="0" style="308" hidden="1" customWidth="1"/>
    <col min="13845" max="14080" width="9.140625" style="308"/>
    <col min="14081" max="14081" width="5.5703125" style="308" customWidth="1"/>
    <col min="14082" max="14082" width="37.7109375" style="308" customWidth="1"/>
    <col min="14083" max="14083" width="9.140625" style="308"/>
    <col min="14084" max="14098" width="12" style="308" bestFit="1" customWidth="1"/>
    <col min="14099" max="14100" width="0" style="308" hidden="1" customWidth="1"/>
    <col min="14101" max="14336" width="9.140625" style="308"/>
    <col min="14337" max="14337" width="5.5703125" style="308" customWidth="1"/>
    <col min="14338" max="14338" width="37.7109375" style="308" customWidth="1"/>
    <col min="14339" max="14339" width="9.140625" style="308"/>
    <col min="14340" max="14354" width="12" style="308" bestFit="1" customWidth="1"/>
    <col min="14355" max="14356" width="0" style="308" hidden="1" customWidth="1"/>
    <col min="14357" max="14592" width="9.140625" style="308"/>
    <col min="14593" max="14593" width="5.5703125" style="308" customWidth="1"/>
    <col min="14594" max="14594" width="37.7109375" style="308" customWidth="1"/>
    <col min="14595" max="14595" width="9.140625" style="308"/>
    <col min="14596" max="14610" width="12" style="308" bestFit="1" customWidth="1"/>
    <col min="14611" max="14612" width="0" style="308" hidden="1" customWidth="1"/>
    <col min="14613" max="14848" width="9.140625" style="308"/>
    <col min="14849" max="14849" width="5.5703125" style="308" customWidth="1"/>
    <col min="14850" max="14850" width="37.7109375" style="308" customWidth="1"/>
    <col min="14851" max="14851" width="9.140625" style="308"/>
    <col min="14852" max="14866" width="12" style="308" bestFit="1" customWidth="1"/>
    <col min="14867" max="14868" width="0" style="308" hidden="1" customWidth="1"/>
    <col min="14869" max="15104" width="9.140625" style="308"/>
    <col min="15105" max="15105" width="5.5703125" style="308" customWidth="1"/>
    <col min="15106" max="15106" width="37.7109375" style="308" customWidth="1"/>
    <col min="15107" max="15107" width="9.140625" style="308"/>
    <col min="15108" max="15122" width="12" style="308" bestFit="1" customWidth="1"/>
    <col min="15123" max="15124" width="0" style="308" hidden="1" customWidth="1"/>
    <col min="15125" max="15360" width="9.140625" style="308"/>
    <col min="15361" max="15361" width="5.5703125" style="308" customWidth="1"/>
    <col min="15362" max="15362" width="37.7109375" style="308" customWidth="1"/>
    <col min="15363" max="15363" width="9.140625" style="308"/>
    <col min="15364" max="15378" width="12" style="308" bestFit="1" customWidth="1"/>
    <col min="15379" max="15380" width="0" style="308" hidden="1" customWidth="1"/>
    <col min="15381" max="15616" width="9.140625" style="308"/>
    <col min="15617" max="15617" width="5.5703125" style="308" customWidth="1"/>
    <col min="15618" max="15618" width="37.7109375" style="308" customWidth="1"/>
    <col min="15619" max="15619" width="9.140625" style="308"/>
    <col min="15620" max="15634" width="12" style="308" bestFit="1" customWidth="1"/>
    <col min="15635" max="15636" width="0" style="308" hidden="1" customWidth="1"/>
    <col min="15637" max="15872" width="9.140625" style="308"/>
    <col min="15873" max="15873" width="5.5703125" style="308" customWidth="1"/>
    <col min="15874" max="15874" width="37.7109375" style="308" customWidth="1"/>
    <col min="15875" max="15875" width="9.140625" style="308"/>
    <col min="15876" max="15890" width="12" style="308" bestFit="1" customWidth="1"/>
    <col min="15891" max="15892" width="0" style="308" hidden="1" customWidth="1"/>
    <col min="15893" max="16128" width="9.140625" style="308"/>
    <col min="16129" max="16129" width="5.5703125" style="308" customWidth="1"/>
    <col min="16130" max="16130" width="37.7109375" style="308" customWidth="1"/>
    <col min="16131" max="16131" width="9.140625" style="308"/>
    <col min="16132" max="16146" width="12" style="308" bestFit="1" customWidth="1"/>
    <col min="16147" max="16148" width="0" style="308" hidden="1" customWidth="1"/>
    <col min="16149" max="16384" width="9.140625" style="308"/>
  </cols>
  <sheetData>
    <row r="1" spans="1:21" s="332" customFormat="1" ht="13.5" thickBot="1" x14ac:dyDescent="0.25">
      <c r="B1" s="368"/>
      <c r="C1" s="332" t="s">
        <v>156</v>
      </c>
      <c r="D1" s="332">
        <v>2014</v>
      </c>
      <c r="E1" s="332">
        <f t="shared" ref="E1:R1" si="0">D1+1</f>
        <v>2015</v>
      </c>
      <c r="F1" s="332">
        <f t="shared" si="0"/>
        <v>2016</v>
      </c>
      <c r="G1" s="332">
        <f t="shared" si="0"/>
        <v>2017</v>
      </c>
      <c r="H1" s="332">
        <f t="shared" si="0"/>
        <v>2018</v>
      </c>
      <c r="I1" s="332">
        <f>H1+1</f>
        <v>2019</v>
      </c>
      <c r="J1" s="369">
        <f>I1+1</f>
        <v>2020</v>
      </c>
      <c r="K1" s="332">
        <f t="shared" si="0"/>
        <v>2021</v>
      </c>
      <c r="L1" s="332">
        <f t="shared" si="0"/>
        <v>2022</v>
      </c>
      <c r="M1" s="332">
        <f t="shared" si="0"/>
        <v>2023</v>
      </c>
      <c r="N1" s="332">
        <f t="shared" si="0"/>
        <v>2024</v>
      </c>
      <c r="O1" s="332">
        <f t="shared" si="0"/>
        <v>2025</v>
      </c>
      <c r="P1" s="332">
        <f t="shared" si="0"/>
        <v>2026</v>
      </c>
      <c r="Q1" s="332">
        <f t="shared" si="0"/>
        <v>2027</v>
      </c>
      <c r="R1" s="332">
        <f t="shared" si="0"/>
        <v>2028</v>
      </c>
      <c r="S1" s="332" t="e">
        <f>#REF!+1</f>
        <v>#REF!</v>
      </c>
      <c r="T1" s="332" t="e">
        <f>S1+1</f>
        <v>#REF!</v>
      </c>
    </row>
    <row r="2" spans="1:21" x14ac:dyDescent="0.2">
      <c r="B2" s="370"/>
    </row>
    <row r="3" spans="1:21" ht="25.5" x14ac:dyDescent="0.2">
      <c r="A3" s="334">
        <v>1</v>
      </c>
      <c r="B3" s="371" t="s">
        <v>178</v>
      </c>
      <c r="D3" s="344"/>
      <c r="E3" s="344"/>
      <c r="F3" s="344"/>
      <c r="G3" s="344"/>
      <c r="H3" s="344"/>
    </row>
    <row r="4" spans="1:21" s="374" customFormat="1" ht="11.25" x14ac:dyDescent="0.2">
      <c r="A4" s="372"/>
      <c r="B4" s="373" t="s">
        <v>115</v>
      </c>
      <c r="C4" s="374" t="s">
        <v>165</v>
      </c>
      <c r="D4" s="375">
        <f>'Health Assumptions'!D12</f>
        <v>167.3</v>
      </c>
      <c r="E4" s="375">
        <f>D4*'Health Assumptions'!$D$30</f>
        <v>166.20478062813467</v>
      </c>
      <c r="F4" s="375">
        <f>E4*'Health Assumptions'!$D$30</f>
        <v>165.11673104391136</v>
      </c>
      <c r="G4" s="375">
        <f>F4*'Health Assumptions'!$D$30</f>
        <v>164.03580431074715</v>
      </c>
      <c r="H4" s="375">
        <f>G4*'Health Assumptions'!$D$30</f>
        <v>162.96195379932669</v>
      </c>
      <c r="I4" s="375">
        <f>H4*'Health Assumptions'!$D$30</f>
        <v>161.89513318559062</v>
      </c>
      <c r="J4" s="375">
        <f>I4*'Health Assumptions'!$D$30</f>
        <v>160.83529644873721</v>
      </c>
      <c r="K4" s="375">
        <f>J4*'Health Assumptions'!$D$30</f>
        <v>159.78239786923714</v>
      </c>
      <c r="L4" s="375">
        <f>K4*'Health Assumptions'!$D$30</f>
        <v>158.73639202686127</v>
      </c>
      <c r="M4" s="375">
        <f>L4*'Health Assumptions'!$D$30</f>
        <v>157.69723379872124</v>
      </c>
      <c r="N4" s="375">
        <f>M4*'Health Assumptions'!$D$30</f>
        <v>156.66487835732295</v>
      </c>
      <c r="O4" s="375">
        <f>N4*'Health Assumptions'!$D$30</f>
        <v>155.63928116863278</v>
      </c>
      <c r="P4" s="375">
        <f>O4*'Health Assumptions'!$D$30</f>
        <v>154.6203979901565</v>
      </c>
      <c r="Q4" s="375">
        <f>P4*'Health Assumptions'!$D$30</f>
        <v>153.60818486903071</v>
      </c>
      <c r="R4" s="375">
        <f>Q4*'Health Assumptions'!$D$30</f>
        <v>152.60259814012673</v>
      </c>
      <c r="S4" s="374" t="e">
        <f>#REF!*[8]Assumptions!$D$34</f>
        <v>#REF!</v>
      </c>
      <c r="T4" s="374" t="e">
        <f>S4*[8]Assumptions!$D$34</f>
        <v>#REF!</v>
      </c>
    </row>
    <row r="5" spans="1:21" s="378" customFormat="1" ht="11.25" x14ac:dyDescent="0.2">
      <c r="A5" s="376"/>
      <c r="B5" s="377" t="s">
        <v>117</v>
      </c>
      <c r="C5" s="378" t="s">
        <v>165</v>
      </c>
      <c r="D5" s="379">
        <f>'Health Assumptions'!D13</f>
        <v>626.4</v>
      </c>
      <c r="E5" s="379">
        <f>D5*'Health Assumptions'!$D$30</f>
        <v>622.29931013427108</v>
      </c>
      <c r="F5" s="379">
        <f>E5*'Health Assumptions'!$D$30</f>
        <v>618.22546518772299</v>
      </c>
      <c r="G5" s="379">
        <f>F5*'Health Assumptions'!$D$30</f>
        <v>614.17828942170956</v>
      </c>
      <c r="H5" s="379">
        <f>G5*'Health Assumptions'!$D$30</f>
        <v>610.15760824804681</v>
      </c>
      <c r="I5" s="379">
        <f>H5*'Health Assumptions'!$D$30</f>
        <v>606.16324822148204</v>
      </c>
      <c r="J5" s="379">
        <f>I5*'Health Assumptions'!$D$30</f>
        <v>602.19503703221142</v>
      </c>
      <c r="K5" s="379">
        <f>J5*'Health Assumptions'!$D$30</f>
        <v>598.25280349844672</v>
      </c>
      <c r="L5" s="379">
        <f>K5*'Health Assumptions'!$D$30</f>
        <v>594.33637755903101</v>
      </c>
      <c r="M5" s="379">
        <f>L5*'Health Assumptions'!$D$30</f>
        <v>590.44559026610261</v>
      </c>
      <c r="N5" s="379">
        <f>M5*'Health Assumptions'!$D$30</f>
        <v>586.58027377780672</v>
      </c>
      <c r="O5" s="379">
        <f>N5*'Health Assumptions'!$D$30</f>
        <v>582.74026135105521</v>
      </c>
      <c r="P5" s="379">
        <f>O5*'Health Assumptions'!$D$30</f>
        <v>578.92538733433355</v>
      </c>
      <c r="Q5" s="379">
        <f>P5*'Health Assumptions'!$D$30</f>
        <v>575.1354871605547</v>
      </c>
      <c r="R5" s="379">
        <f>Q5*'Health Assumptions'!$D$30</f>
        <v>571.37039733996028</v>
      </c>
      <c r="S5" s="378" t="e">
        <f>#REF!*[8]Assumptions!$D$34</f>
        <v>#REF!</v>
      </c>
      <c r="T5" s="378" t="e">
        <f>S5*[8]Assumptions!$D$34</f>
        <v>#REF!</v>
      </c>
    </row>
    <row r="6" spans="1:21" x14ac:dyDescent="0.2">
      <c r="D6" s="344"/>
      <c r="E6" s="344"/>
      <c r="F6" s="344"/>
      <c r="G6" s="344"/>
      <c r="H6" s="344"/>
      <c r="J6" s="360" t="s">
        <v>94</v>
      </c>
    </row>
    <row r="7" spans="1:21" s="385" customFormat="1" ht="11.25" x14ac:dyDescent="0.2">
      <c r="A7" s="381"/>
      <c r="B7" s="382" t="s">
        <v>179</v>
      </c>
      <c r="C7" s="383" t="s">
        <v>165</v>
      </c>
      <c r="D7" s="384">
        <f>'Health Beneficiaries'!C18*'Health Assumptions'!$D$10*D4</f>
        <v>1919932.486057729</v>
      </c>
      <c r="E7" s="384">
        <f>'Health Beneficiaries'!D18*'Health Assumptions'!$D$10*E4</f>
        <v>1907363.7636942859</v>
      </c>
      <c r="F7" s="384">
        <f>'Health Beneficiaries'!E18*'Health Assumptions'!$D$10*F4</f>
        <v>1894877.3217146569</v>
      </c>
      <c r="G7" s="384">
        <f>'Health Beneficiaries'!F18*'Health Assumptions'!$D$10*G4</f>
        <v>1882472.6214752654</v>
      </c>
      <c r="H7" s="384">
        <f>'Health Beneficiaries'!G18*'Health Assumptions'!$D$10*H4</f>
        <v>1870149.1278587331</v>
      </c>
      <c r="I7" s="384">
        <f>'Health Beneficiaries'!H18*'Health Assumptions'!$D$10*I4</f>
        <v>1857906.3092507957</v>
      </c>
      <c r="J7" s="384">
        <f>'Health Beneficiaries'!I18*'Health Assumptions'!$D$10*J4</f>
        <v>1845743.6375173689</v>
      </c>
      <c r="K7" s="384">
        <f>'Health Beneficiaries'!J18*'Health Assumptions'!$D$10*K4</f>
        <v>1833660.587981767</v>
      </c>
      <c r="L7" s="384">
        <f>'Health Beneficiaries'!K18*'Health Assumptions'!$D$10*L4</f>
        <v>1821656.6394020682</v>
      </c>
      <c r="M7" s="384">
        <f>'Health Beneficiaries'!L18*'Health Assumptions'!$D$10*M4</f>
        <v>1809731.2739486299</v>
      </c>
      <c r="N7" s="384">
        <f>'Health Beneficiaries'!M18*'Health Assumptions'!$D$10*N4</f>
        <v>1797883.9771817497</v>
      </c>
      <c r="O7" s="384">
        <f>'Health Beneficiaries'!N18*'Health Assumptions'!$D$10*O4</f>
        <v>1786114.2380294739</v>
      </c>
      <c r="P7" s="384">
        <f>'Health Beneficiaries'!O18*'Health Assumptions'!$D$10*P4</f>
        <v>1774421.5487655506</v>
      </c>
      <c r="Q7" s="384">
        <f>'Health Beneficiaries'!P18*'Health Assumptions'!$D$10*Q4</f>
        <v>1762805.4049875273</v>
      </c>
      <c r="R7" s="384">
        <f>'Health Beneficiaries'!Q18*'Health Assumptions'!$D$10*R4</f>
        <v>1751265.3055949914</v>
      </c>
      <c r="S7" s="385" t="e">
        <f>[8]Beneficiaries!#REF!*#REF!*S4</f>
        <v>#REF!</v>
      </c>
      <c r="T7" s="385" t="e">
        <f>[8]Beneficiaries!#REF!*#REF!*T4</f>
        <v>#REF!</v>
      </c>
    </row>
    <row r="8" spans="1:21" s="385" customFormat="1" ht="11.25" x14ac:dyDescent="0.2">
      <c r="A8" s="381"/>
      <c r="B8" s="382" t="s">
        <v>180</v>
      </c>
      <c r="C8" s="383" t="s">
        <v>165</v>
      </c>
      <c r="D8" s="384">
        <f>'Health Beneficiaries'!C18*'Health Assumptions'!$D$11*'Health Assumptions'!$D$14*'Health Benefits'!D5</f>
        <v>1768385.2031056432</v>
      </c>
      <c r="E8" s="384">
        <f>'Health Beneficiaries'!D18*'Health Assumptions'!$D$11*'Health Assumptions'!$D$14*'Health Benefits'!E5</f>
        <v>1756808.5759008536</v>
      </c>
      <c r="F8" s="384">
        <f>'Health Beneficiaries'!E18*'Health Assumptions'!$D$11*'Health Assumptions'!$D$14*'Health Benefits'!F5</f>
        <v>1745307.7343886851</v>
      </c>
      <c r="G8" s="384">
        <f>'Health Beneficiaries'!F18*'Health Assumptions'!$D$11*'Health Assumptions'!$D$14*'Health Benefits'!G5</f>
        <v>1733882.1824426667</v>
      </c>
      <c r="H8" s="384">
        <f>'Health Beneficiaries'!G18*'Health Assumptions'!$D$11*'Health Assumptions'!$D$14*'Health Benefits'!H5</f>
        <v>1722531.4271841887</v>
      </c>
      <c r="I8" s="384">
        <f>'Health Beneficiaries'!H18*'Health Assumptions'!$D$11*'Health Assumptions'!$D$14*'Health Benefits'!I5</f>
        <v>1711254.9789612419</v>
      </c>
      <c r="J8" s="384">
        <f>'Health Beneficiaries'!I18*'Health Assumptions'!$D$11*'Health Assumptions'!$D$14*'Health Benefits'!J5</f>
        <v>1700052.3513272949</v>
      </c>
      <c r="K8" s="384">
        <f>'Health Beneficiaries'!J18*'Health Assumptions'!$D$11*'Health Assumptions'!$D$14*'Health Benefits'!K5</f>
        <v>1688923.0610203084</v>
      </c>
      <c r="L8" s="384">
        <f>'Health Beneficiaries'!K18*'Health Assumptions'!$D$11*'Health Assumptions'!$D$14*'Health Benefits'!L5</f>
        <v>1677866.627941889</v>
      </c>
      <c r="M8" s="384">
        <f>'Health Beneficiaries'!L18*'Health Assumptions'!$D$11*'Health Assumptions'!$D$14*'Health Benefits'!M5</f>
        <v>1666882.5751365793</v>
      </c>
      <c r="N8" s="384">
        <f>'Health Beneficiaries'!M18*'Health Assumptions'!$D$11*'Health Assumptions'!$D$14*'Health Benefits'!N5</f>
        <v>1655970.4287712811</v>
      </c>
      <c r="O8" s="384">
        <f>'Health Beneficiaries'!N18*'Health Assumptions'!$D$11*'Health Assumptions'!$D$14*'Health Benefits'!O5</f>
        <v>1645129.718114817</v>
      </c>
      <c r="P8" s="384">
        <f>'Health Beneficiaries'!O18*'Health Assumptions'!$D$11*'Health Assumptions'!$D$14*'Health Benefits'!P5</f>
        <v>1634359.9755176224</v>
      </c>
      <c r="Q8" s="384">
        <f>'Health Beneficiaries'!P18*'Health Assumptions'!$D$11*'Health Assumptions'!$D$14*'Health Benefits'!Q5</f>
        <v>1623660.7363915718</v>
      </c>
      <c r="R8" s="384">
        <f>'Health Beneficiaries'!Q18*'Health Assumptions'!$D$11*'Health Assumptions'!$D$14*'Health Benefits'!R5</f>
        <v>1613031.5391899389</v>
      </c>
      <c r="S8" s="385" t="e">
        <f>[8]Beneficiaries!#REF!*'Health Benefits'!#REF!*'Health Benefits'!S5</f>
        <v>#REF!</v>
      </c>
      <c r="T8" s="385" t="e">
        <f>[8]Beneficiaries!#REF!*'Health Benefits'!#REF!*'Health Benefits'!T5</f>
        <v>#REF!</v>
      </c>
    </row>
    <row r="9" spans="1:21" s="322" customFormat="1" ht="11.25" x14ac:dyDescent="0.2">
      <c r="A9" s="386"/>
      <c r="B9" s="321"/>
      <c r="D9" s="387"/>
      <c r="E9" s="387" t="s">
        <v>94</v>
      </c>
      <c r="F9" s="387"/>
      <c r="G9" s="387"/>
      <c r="H9" s="387"/>
    </row>
    <row r="10" spans="1:21" s="388" customFormat="1" ht="21" x14ac:dyDescent="0.15">
      <c r="A10" s="388">
        <v>2</v>
      </c>
      <c r="B10" s="389" t="s">
        <v>181</v>
      </c>
      <c r="D10" s="390"/>
      <c r="E10" s="390"/>
      <c r="F10" s="390"/>
      <c r="G10" s="390"/>
      <c r="H10" s="390"/>
      <c r="U10" s="388" t="s">
        <v>94</v>
      </c>
    </row>
    <row r="11" spans="1:21" s="393" customFormat="1" ht="11.25" x14ac:dyDescent="0.2">
      <c r="A11" s="391"/>
      <c r="B11" s="392" t="s">
        <v>126</v>
      </c>
      <c r="C11" s="393" t="s">
        <v>165</v>
      </c>
      <c r="D11" s="394">
        <f>'Health Assumptions'!D18</f>
        <v>9.73</v>
      </c>
      <c r="E11" s="394">
        <f>D11*'Health Assumptions'!$D$30</f>
        <v>9.6663031411341915</v>
      </c>
      <c r="F11" s="394">
        <f>E11*'Health Assumptions'!$D$30</f>
        <v>9.6030232699178555</v>
      </c>
      <c r="G11" s="394">
        <f>F11*'Health Assumptions'!$D$30</f>
        <v>9.5401576565664659</v>
      </c>
      <c r="H11" s="394">
        <f>G11*'Health Assumptions'!$D$30</f>
        <v>9.4777035891658628</v>
      </c>
      <c r="I11" s="394">
        <f>H11*'Health Assumptions'!$D$30</f>
        <v>9.4156583735552708</v>
      </c>
      <c r="J11" s="394">
        <f>I11*'Health Assumptions'!$D$30</f>
        <v>9.3540193332110757</v>
      </c>
      <c r="K11" s="394">
        <f>J11*'Health Assumptions'!$D$30</f>
        <v>9.2927838091313646</v>
      </c>
      <c r="L11" s="394">
        <f>K11*'Health Assumptions'!$D$30</f>
        <v>9.2319491597212195</v>
      </c>
      <c r="M11" s="394">
        <f>L11*'Health Assumptions'!$D$30</f>
        <v>9.1715127606787661</v>
      </c>
      <c r="N11" s="394">
        <f>M11*'Health Assumptions'!$D$30</f>
        <v>9.1114720048819606</v>
      </c>
      <c r="O11" s="394">
        <f>N11*'Health Assumptions'!$D$30</f>
        <v>9.0518243022761311</v>
      </c>
      <c r="P11" s="394">
        <f>O11*'Health Assumptions'!$D$30</f>
        <v>8.9925670797622388</v>
      </c>
      <c r="Q11" s="394">
        <f>P11*'Health Assumptions'!$D$30</f>
        <v>8.9336977810858844</v>
      </c>
      <c r="R11" s="394">
        <f>Q11*'Health Assumptions'!$D$30</f>
        <v>8.8752138667270337</v>
      </c>
      <c r="S11" s="393" t="e">
        <f>#REF!*[8]Assumptions!$D$34</f>
        <v>#REF!</v>
      </c>
      <c r="T11" s="393" t="e">
        <f>S11*[8]Assumptions!$D$34</f>
        <v>#REF!</v>
      </c>
    </row>
    <row r="12" spans="1:21" s="393" customFormat="1" ht="11.25" x14ac:dyDescent="0.2">
      <c r="A12" s="391"/>
      <c r="B12" s="392" t="s">
        <v>127</v>
      </c>
      <c r="C12" s="393" t="s">
        <v>165</v>
      </c>
      <c r="D12" s="394">
        <f>'Health Assumptions'!D19</f>
        <v>38.909999999999997</v>
      </c>
      <c r="E12" s="394">
        <f>D12*'Health Assumptions'!$D$30</f>
        <v>38.655278028934369</v>
      </c>
      <c r="F12" s="394">
        <f>E12*'Health Assumptions'!$D$30</f>
        <v>38.40222357990789</v>
      </c>
      <c r="G12" s="394">
        <f>F12*'Health Assumptions'!$D$30</f>
        <v>38.15082573658799</v>
      </c>
      <c r="H12" s="394">
        <f>G12*'Health Assumptions'!$D$30</f>
        <v>37.901073654105204</v>
      </c>
      <c r="I12" s="394">
        <f>H12*'Health Assumptions'!$D$30</f>
        <v>37.652956558585352</v>
      </c>
      <c r="J12" s="394">
        <f>I12*'Health Assumptions'!$D$30</f>
        <v>37.406463746684771</v>
      </c>
      <c r="K12" s="394">
        <f>J12*'Health Assumptions'!$D$30</f>
        <v>37.161584585128601</v>
      </c>
      <c r="L12" s="394">
        <f>K12*'Health Assumptions'!$D$30</f>
        <v>36.918308510252061</v>
      </c>
      <c r="M12" s="394">
        <f>L12*'Health Assumptions'!$D$30</f>
        <v>36.676625027544773</v>
      </c>
      <c r="N12" s="394">
        <f>M12*'Health Assumptions'!$D$30</f>
        <v>36.436523711198042</v>
      </c>
      <c r="O12" s="394">
        <f>N12*'Health Assumptions'!$D$30</f>
        <v>36.197994203655099</v>
      </c>
      <c r="P12" s="394">
        <f>O12*'Health Assumptions'!$D$30</f>
        <v>35.961026215164289</v>
      </c>
      <c r="Q12" s="394">
        <f>P12*'Health Assumptions'!$D$30</f>
        <v>35.725609523335208</v>
      </c>
      <c r="R12" s="394">
        <f>Q12*'Health Assumptions'!$D$30</f>
        <v>35.491733972697709</v>
      </c>
      <c r="S12" s="393" t="e">
        <f>#REF!*[8]Assumptions!$D$34</f>
        <v>#REF!</v>
      </c>
      <c r="T12" s="393" t="e">
        <f>S12*[8]Assumptions!$D$34</f>
        <v>#REF!</v>
      </c>
    </row>
    <row r="13" spans="1:21" s="322" customFormat="1" ht="11.25" x14ac:dyDescent="0.2">
      <c r="A13" s="386"/>
      <c r="B13" s="395" t="s">
        <v>94</v>
      </c>
      <c r="D13" s="396"/>
      <c r="E13" s="396"/>
      <c r="F13" s="396"/>
      <c r="G13" s="396"/>
      <c r="H13" s="396"/>
      <c r="I13" s="397"/>
      <c r="J13" s="397"/>
      <c r="K13" s="397"/>
      <c r="L13" s="397"/>
      <c r="M13" s="397"/>
      <c r="N13" s="397"/>
      <c r="O13" s="397"/>
      <c r="P13" s="397"/>
      <c r="Q13" s="397"/>
      <c r="R13" s="397"/>
      <c r="S13" s="397"/>
      <c r="T13" s="397"/>
    </row>
    <row r="14" spans="1:21" s="385" customFormat="1" ht="11.25" x14ac:dyDescent="0.2">
      <c r="A14" s="381"/>
      <c r="B14" s="398" t="s">
        <v>182</v>
      </c>
      <c r="C14" s="322" t="s">
        <v>165</v>
      </c>
      <c r="D14" s="384">
        <f>'Health Beneficiaries'!C18*'Health Assumptions'!$D$17*'Health Assumptions'!$D$16*'Health Benefits'!D11</f>
        <v>22332.269084688225</v>
      </c>
      <c r="E14" s="384">
        <f>'Health Beneficiaries'!D18*'Health Assumptions'!$D$17*'Health Assumptions'!$D$16*'Health Benefits'!E11</f>
        <v>22186.072230418889</v>
      </c>
      <c r="F14" s="384">
        <f>'Health Beneficiaries'!E18*'Health Assumptions'!$D$17*'Health Assumptions'!$D$16*'Health Benefits'!F11</f>
        <v>22040.832445049142</v>
      </c>
      <c r="G14" s="384">
        <f>'Health Beneficiaries'!F18*'Health Assumptions'!$D$17*'Health Assumptions'!$D$16*'Health Benefits'!G11</f>
        <v>21896.543463185091</v>
      </c>
      <c r="H14" s="384">
        <f>'Health Beneficiaries'!G18*'Health Assumptions'!$D$17*'Health Assumptions'!$D$16*'Health Benefits'!H11</f>
        <v>21753.199060448864</v>
      </c>
      <c r="I14" s="384">
        <f>'Health Beneficiaries'!H18*'Health Assumptions'!$D$17*'Health Assumptions'!$D$16*'Health Benefits'!I11</f>
        <v>21610.793053210091</v>
      </c>
      <c r="J14" s="384">
        <f>'Health Beneficiaries'!I18*'Health Assumptions'!$D$17*'Health Assumptions'!$D$16*'Health Benefits'!J11</f>
        <v>21469.319298319184</v>
      </c>
      <c r="K14" s="384">
        <f>'Health Beneficiaries'!J18*'Health Assumptions'!$D$17*'Health Assumptions'!$D$16*'Health Benefits'!K11</f>
        <v>21328.771692842307</v>
      </c>
      <c r="L14" s="384">
        <f>'Health Beneficiaries'!K18*'Health Assumptions'!$D$17*'Health Assumptions'!$D$16*'Health Benefits'!L11</f>
        <v>21189.144173798111</v>
      </c>
      <c r="M14" s="384">
        <f>'Health Beneficiaries'!L18*'Health Assumptions'!$D$17*'Health Assumptions'!$D$16*'Health Benefits'!M11</f>
        <v>21050.430717896194</v>
      </c>
      <c r="N14" s="384">
        <f>'Health Beneficiaries'!M18*'Health Assumptions'!$D$17*'Health Assumptions'!$D$16*'Health Benefits'!N11</f>
        <v>20912.625341277249</v>
      </c>
      <c r="O14" s="384">
        <f>'Health Beneficiaries'!N18*'Health Assumptions'!$D$17*'Health Assumptions'!$D$16*'Health Benefits'!O11</f>
        <v>20775.722099254966</v>
      </c>
      <c r="P14" s="384">
        <f>'Health Beneficiaries'!O18*'Health Assumptions'!$D$17*'Health Assumptions'!$D$16*'Health Benefits'!P11</f>
        <v>20639.715086059539</v>
      </c>
      <c r="Q14" s="384">
        <f>'Health Beneficiaries'!P18*'Health Assumptions'!$D$17*'Health Assumptions'!$D$16*'Health Benefits'!Q11</f>
        <v>20504.598434582949</v>
      </c>
      <c r="R14" s="384">
        <f>'Health Beneficiaries'!Q18*'Health Assumptions'!$D$17*'Health Assumptions'!$D$16*'Health Benefits'!R11</f>
        <v>20370.366316125834</v>
      </c>
      <c r="S14" s="385" t="e">
        <f>[8]Beneficiaries!#REF!*'Health Benefits'!#REF!*'Health Benefits'!#REF!*'Health Benefits'!S11</f>
        <v>#REF!</v>
      </c>
      <c r="T14" s="385" t="e">
        <f>[8]Beneficiaries!#REF!*'Health Benefits'!#REF!*'Health Benefits'!#REF!*'Health Benefits'!T11</f>
        <v>#REF!</v>
      </c>
    </row>
    <row r="15" spans="1:21" s="385" customFormat="1" ht="11.25" x14ac:dyDescent="0.2">
      <c r="A15" s="381"/>
      <c r="B15" s="398" t="s">
        <v>183</v>
      </c>
      <c r="C15" s="322" t="s">
        <v>165</v>
      </c>
      <c r="D15" s="384">
        <f>'Health Beneficiaries'!C18*'Health Assumptions'!$D$11*'Health Assumptions'!$D$14 *D12</f>
        <v>109846.53297069058</v>
      </c>
      <c r="E15" s="384">
        <f>'Health Beneficiaries'!D18*'Health Assumptions'!$D$11*'Health Assumptions'!$D$14 *E12</f>
        <v>109127.42925974172</v>
      </c>
      <c r="F15" s="384">
        <f>'Health Beneficiaries'!E18*'Health Assumptions'!$D$11*'Health Assumptions'!$D$14 *F12</f>
        <v>108413.03311791785</v>
      </c>
      <c r="G15" s="384">
        <f>'Health Beneficiaries'!F18*'Health Assumptions'!$D$11*'Health Assumptions'!$D$14 *G12</f>
        <v>107703.31372740127</v>
      </c>
      <c r="H15" s="384">
        <f>'Health Beneficiaries'!G18*'Health Assumptions'!$D$11*'Health Assumptions'!$D$14 *H12</f>
        <v>106998.2404721213</v>
      </c>
      <c r="I15" s="384">
        <f>'Health Beneficiaries'!H18*'Health Assumptions'!$D$11*'Health Assumptions'!$D$14 *I12</f>
        <v>106297.78293643346</v>
      </c>
      <c r="J15" s="384">
        <f>'Health Beneficiaries'!I18*'Health Assumptions'!$D$11*'Health Assumptions'!$D$14 *J12</f>
        <v>105601.91090380753</v>
      </c>
      <c r="K15" s="384">
        <f>'Health Beneficiaries'!J18*'Health Assumptions'!$D$11*'Health Assumptions'!$D$14 *K12</f>
        <v>104910.59435552392</v>
      </c>
      <c r="L15" s="384">
        <f>'Health Beneficiaries'!K18*'Health Assumptions'!$D$11*'Health Assumptions'!$D$14 *L12</f>
        <v>104223.80346937881</v>
      </c>
      <c r="M15" s="384">
        <f>'Health Beneficiaries'!L18*'Health Assumptions'!$D$11*'Health Assumptions'!$D$14 *M12</f>
        <v>103541.50861839764</v>
      </c>
      <c r="N15" s="384">
        <f>'Health Beneficiaries'!M18*'Health Assumptions'!$D$11*'Health Assumptions'!$D$14 *N12</f>
        <v>102863.68036955706</v>
      </c>
      <c r="O15" s="384">
        <f>'Health Beneficiaries'!N18*'Health Assumptions'!$D$11*'Health Assumptions'!$D$14 *O12</f>
        <v>102190.2894825152</v>
      </c>
      <c r="P15" s="384">
        <f>'Health Beneficiaries'!O18*'Health Assumptions'!$D$11*'Health Assumptions'!$D$14 *P12</f>
        <v>101521.30690835035</v>
      </c>
      <c r="Q15" s="384">
        <f>'Health Beneficiaries'!P18*'Health Assumptions'!$D$11*'Health Assumptions'!$D$14 *Q12</f>
        <v>100856.70378830784</v>
      </c>
      <c r="R15" s="384">
        <f>'Health Beneficiaries'!Q18*'Health Assumptions'!$D$11*'Health Assumptions'!$D$14 *R12</f>
        <v>100196.45145255508</v>
      </c>
      <c r="S15" s="385" t="e">
        <f>[8]Beneficiaries!#REF!*#REF!*#REF!*S12</f>
        <v>#REF!</v>
      </c>
      <c r="T15" s="385" t="e">
        <f>[8]Beneficiaries!#REF!*#REF!*#REF!*T12</f>
        <v>#REF!</v>
      </c>
    </row>
    <row r="16" spans="1:21" s="322" customFormat="1" ht="11.25" x14ac:dyDescent="0.2">
      <c r="A16" s="386"/>
      <c r="B16" s="395" t="s">
        <v>94</v>
      </c>
      <c r="D16" s="387"/>
      <c r="E16" s="387"/>
      <c r="F16" s="387"/>
      <c r="G16" s="387"/>
      <c r="H16" s="387"/>
      <c r="I16" s="322" t="s">
        <v>94</v>
      </c>
      <c r="J16" s="322" t="s">
        <v>94</v>
      </c>
      <c r="K16" s="322" t="s">
        <v>94</v>
      </c>
      <c r="N16" s="322" t="s">
        <v>94</v>
      </c>
    </row>
    <row r="17" spans="1:20" s="322" customFormat="1" ht="21" x14ac:dyDescent="0.2">
      <c r="A17" s="386">
        <v>3</v>
      </c>
      <c r="B17" s="389" t="s">
        <v>184</v>
      </c>
      <c r="D17" s="387"/>
      <c r="E17" s="387" t="s">
        <v>94</v>
      </c>
      <c r="F17" s="387"/>
      <c r="G17" s="387"/>
      <c r="H17" s="387"/>
      <c r="K17" s="322" t="s">
        <v>94</v>
      </c>
    </row>
    <row r="18" spans="1:20" s="403" customFormat="1" ht="11.25" x14ac:dyDescent="0.2">
      <c r="A18" s="399"/>
      <c r="B18" s="400" t="s">
        <v>185</v>
      </c>
      <c r="C18" s="401" t="s">
        <v>165</v>
      </c>
      <c r="D18" s="384">
        <f>('Health Beneficiaries'!C20+'Health Beneficiaries'!C19) *'Health Assumptions'!$D$27*'Health Assumptions'!$H$46</f>
        <v>1428222.6003243604</v>
      </c>
      <c r="E18" s="384">
        <f>('Health Beneficiaries'!D20+'Health Beneficiaries'!D19) *'Health Assumptions'!$D$27*'Health Assumptions'!$H$46</f>
        <v>1428222.6003243604</v>
      </c>
      <c r="F18" s="384">
        <f>('Health Beneficiaries'!E20+'Health Beneficiaries'!E19) *'Health Assumptions'!$D$27*'Health Assumptions'!$H$46</f>
        <v>1428222.6003243604</v>
      </c>
      <c r="G18" s="384">
        <f>('Health Beneficiaries'!F20+'Health Beneficiaries'!F19) *'Health Assumptions'!$D$27*'Health Assumptions'!$H$46</f>
        <v>1428222.6003243604</v>
      </c>
      <c r="H18" s="384">
        <f>('Health Beneficiaries'!G20+'Health Beneficiaries'!G19) *'Health Assumptions'!$D$27*'Health Assumptions'!$H$46</f>
        <v>1428222.6003243604</v>
      </c>
      <c r="I18" s="384">
        <f>('Health Beneficiaries'!H20+'Health Beneficiaries'!H19) *'Health Assumptions'!$D$27*'Health Assumptions'!$H$46</f>
        <v>1428222.6003243604</v>
      </c>
      <c r="J18" s="384">
        <f>('Health Beneficiaries'!I20+'Health Beneficiaries'!I19) *'Health Assumptions'!$D$27*'Health Assumptions'!$H$46</f>
        <v>1428222.6003243604</v>
      </c>
      <c r="K18" s="384">
        <f>('Health Beneficiaries'!J20+'Health Beneficiaries'!J19) *'Health Assumptions'!$D$27*'Health Assumptions'!$H$46</f>
        <v>1428222.6003243604</v>
      </c>
      <c r="L18" s="384">
        <f>('Health Beneficiaries'!K20+'Health Beneficiaries'!K19) *'Health Assumptions'!$D$27*'Health Assumptions'!$H$46</f>
        <v>1428222.6003243604</v>
      </c>
      <c r="M18" s="384">
        <f>('Health Beneficiaries'!L20+'Health Beneficiaries'!L19) *'Health Assumptions'!$D$27*'Health Assumptions'!$H$46</f>
        <v>1428222.6003243604</v>
      </c>
      <c r="N18" s="384">
        <f>('Health Beneficiaries'!M20+'Health Beneficiaries'!M19) *'Health Assumptions'!$D$27*'Health Assumptions'!$H$46</f>
        <v>1428222.6003243604</v>
      </c>
      <c r="O18" s="384">
        <f>('Health Beneficiaries'!N20+'Health Beneficiaries'!N19) *'Health Assumptions'!$D$27*'Health Assumptions'!$H$46</f>
        <v>1428222.6003243604</v>
      </c>
      <c r="P18" s="384">
        <f>('Health Beneficiaries'!O20+'Health Beneficiaries'!O19) *'Health Assumptions'!$D$27*'Health Assumptions'!$H$46</f>
        <v>1428222.6003243604</v>
      </c>
      <c r="Q18" s="384">
        <f>('Health Beneficiaries'!P20+'Health Beneficiaries'!P19) *'Health Assumptions'!$D$27*'Health Assumptions'!$H$46</f>
        <v>1428222.6003243604</v>
      </c>
      <c r="R18" s="384">
        <f>('Health Beneficiaries'!Q20+'Health Beneficiaries'!Q19) *'Health Assumptions'!$D$27*'Health Assumptions'!$H$46</f>
        <v>1428222.6003243604</v>
      </c>
      <c r="S18" s="402" t="e">
        <f>[8]Beneficiaries!#REF!*'Health Benefits'!#REF!*[8]Assumptions!$D$31</f>
        <v>#REF!</v>
      </c>
      <c r="T18" s="402" t="e">
        <f>[8]Beneficiaries!#REF!*'Health Benefits'!#REF!*[8]Assumptions!$D$31</f>
        <v>#REF!</v>
      </c>
    </row>
    <row r="19" spans="1:20" s="322" customFormat="1" ht="11.25" x14ac:dyDescent="0.2">
      <c r="A19" s="386"/>
      <c r="B19" s="321"/>
      <c r="D19" s="387"/>
      <c r="E19" s="387"/>
      <c r="F19" s="387"/>
      <c r="G19" s="387"/>
      <c r="H19" s="387" t="s">
        <v>94</v>
      </c>
      <c r="I19" s="322" t="s">
        <v>94</v>
      </c>
      <c r="M19" s="322" t="s">
        <v>94</v>
      </c>
    </row>
    <row r="20" spans="1:20" s="322" customFormat="1" ht="11.25" x14ac:dyDescent="0.2">
      <c r="A20" s="386"/>
      <c r="B20" s="321"/>
      <c r="D20" s="387"/>
      <c r="E20" s="387"/>
      <c r="F20" s="387"/>
      <c r="G20" s="387"/>
      <c r="H20" s="387"/>
    </row>
    <row r="21" spans="1:20" s="404" customFormat="1" ht="30.75" customHeight="1" thickBot="1" x14ac:dyDescent="0.25">
      <c r="B21" s="405" t="s">
        <v>186</v>
      </c>
      <c r="C21" s="404" t="s">
        <v>165</v>
      </c>
      <c r="D21" s="406">
        <f t="shared" ref="D21:R21" si="1">D18+D15+D14+D8+D7</f>
        <v>5248719.091543112</v>
      </c>
      <c r="E21" s="406">
        <f t="shared" si="1"/>
        <v>5223708.4414096605</v>
      </c>
      <c r="F21" s="406">
        <f t="shared" si="1"/>
        <v>5198861.5219906699</v>
      </c>
      <c r="G21" s="406">
        <f t="shared" si="1"/>
        <v>5174177.2614328787</v>
      </c>
      <c r="H21" s="406">
        <f t="shared" si="1"/>
        <v>5149654.5948998528</v>
      </c>
      <c r="I21" s="406">
        <f t="shared" si="1"/>
        <v>5125292.4645260423</v>
      </c>
      <c r="J21" s="406">
        <f t="shared" si="1"/>
        <v>5101089.8193711508</v>
      </c>
      <c r="K21" s="406">
        <f t="shared" si="1"/>
        <v>5077045.6153748017</v>
      </c>
      <c r="L21" s="406">
        <f t="shared" si="1"/>
        <v>5053158.8153114943</v>
      </c>
      <c r="M21" s="406">
        <f t="shared" si="1"/>
        <v>5029428.388745863</v>
      </c>
      <c r="N21" s="406">
        <f t="shared" si="1"/>
        <v>5005853.3119882252</v>
      </c>
      <c r="O21" s="406">
        <f t="shared" si="1"/>
        <v>4982432.5680504218</v>
      </c>
      <c r="P21" s="406">
        <f t="shared" si="1"/>
        <v>4959165.1466019433</v>
      </c>
      <c r="Q21" s="406">
        <f t="shared" si="1"/>
        <v>4936050.0439263498</v>
      </c>
      <c r="R21" s="406">
        <f t="shared" si="1"/>
        <v>4913086.2628779709</v>
      </c>
      <c r="S21" s="404" t="e">
        <f>#REF!+S18+#REF!+S15+S14+S8+S7</f>
        <v>#REF!</v>
      </c>
      <c r="T21" s="404" t="e">
        <f>#REF!+T18+#REF!+T15+T14+T8+T7</f>
        <v>#REF!</v>
      </c>
    </row>
    <row r="22" spans="1:20" s="386" customFormat="1" ht="11.25" x14ac:dyDescent="0.2">
      <c r="B22" s="324"/>
      <c r="D22" s="407"/>
      <c r="E22" s="407"/>
      <c r="F22" s="407"/>
      <c r="G22" s="407"/>
      <c r="H22" s="407"/>
      <c r="I22" s="408"/>
      <c r="J22" s="408"/>
      <c r="K22" s="408"/>
      <c r="L22" s="408"/>
      <c r="M22" s="408"/>
      <c r="N22" s="408"/>
      <c r="O22" s="408"/>
      <c r="P22" s="408"/>
      <c r="Q22" s="408"/>
      <c r="R22" s="408"/>
      <c r="S22" s="408"/>
      <c r="T22" s="408"/>
    </row>
    <row r="23" spans="1:20" s="322" customFormat="1" ht="11.25" x14ac:dyDescent="0.2">
      <c r="A23" s="386"/>
      <c r="B23" s="321"/>
      <c r="F23" s="322" t="s">
        <v>94</v>
      </c>
      <c r="I23" s="322" t="s">
        <v>94</v>
      </c>
    </row>
    <row r="24" spans="1:20" x14ac:dyDescent="0.2">
      <c r="H24" s="308" t="s">
        <v>94</v>
      </c>
      <c r="R24" s="375">
        <f>Q24*'Health Assumptions'!$D$30</f>
        <v>0</v>
      </c>
    </row>
    <row r="25" spans="1:20" s="322" customFormat="1" ht="11.25" x14ac:dyDescent="0.2">
      <c r="A25" s="386"/>
      <c r="B25" s="321"/>
      <c r="G25" s="322" t="s">
        <v>94</v>
      </c>
      <c r="I25" s="322" t="s">
        <v>94</v>
      </c>
      <c r="J25" s="322" t="s">
        <v>94</v>
      </c>
      <c r="R25" s="379">
        <f>Q25*'Health Assumptions'!$D$30</f>
        <v>0</v>
      </c>
    </row>
    <row r="26" spans="1:20" x14ac:dyDescent="0.2">
      <c r="F26" s="308" t="s">
        <v>94</v>
      </c>
      <c r="H26" s="308" t="s">
        <v>94</v>
      </c>
    </row>
    <row r="27" spans="1:20" x14ac:dyDescent="0.2">
      <c r="H27" s="308" t="s">
        <v>94</v>
      </c>
      <c r="I27" s="308" t="s">
        <v>94</v>
      </c>
    </row>
    <row r="28" spans="1:20" x14ac:dyDescent="0.2">
      <c r="E28" s="308" t="s">
        <v>94</v>
      </c>
      <c r="H28" s="308" t="s">
        <v>94</v>
      </c>
    </row>
    <row r="30" spans="1:20" x14ac:dyDescent="0.2">
      <c r="G30" s="308" t="s">
        <v>94</v>
      </c>
    </row>
    <row r="32" spans="1:20" x14ac:dyDescent="0.2">
      <c r="G32" s="308" t="s">
        <v>94</v>
      </c>
    </row>
  </sheetData>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H6" sqref="H6"/>
    </sheetView>
  </sheetViews>
  <sheetFormatPr defaultRowHeight="15" x14ac:dyDescent="0.25"/>
  <cols>
    <col min="2" max="2" width="30.5703125" customWidth="1"/>
    <col min="3" max="3" width="10.7109375" customWidth="1"/>
  </cols>
  <sheetData>
    <row r="2" spans="2:3" x14ac:dyDescent="0.25">
      <c r="B2" s="493" t="s">
        <v>241</v>
      </c>
      <c r="C2" s="494"/>
    </row>
    <row r="3" spans="2:3" x14ac:dyDescent="0.25">
      <c r="B3" t="s">
        <v>187</v>
      </c>
      <c r="C3" s="495">
        <v>0.15149695865265553</v>
      </c>
    </row>
    <row r="4" spans="2:3" x14ac:dyDescent="0.25">
      <c r="B4" t="s">
        <v>242</v>
      </c>
      <c r="C4" s="495">
        <v>0.99345356023989639</v>
      </c>
    </row>
    <row r="5" spans="2:3" x14ac:dyDescent="0.25">
      <c r="B5" s="496"/>
      <c r="C5" s="496"/>
    </row>
    <row r="6" spans="2:3" x14ac:dyDescent="0.25">
      <c r="B6" s="497" t="s">
        <v>214</v>
      </c>
      <c r="C6" s="498">
        <f>'Cost-Benefit Summary'!B18</f>
        <v>-2.4604878789851514E-2</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6" sqref="J26"/>
    </sheetView>
  </sheetViews>
  <sheetFormatPr defaultRowHeight="15" x14ac:dyDescent="0.2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workbookViewId="0">
      <selection activeCell="D34" sqref="D34"/>
    </sheetView>
  </sheetViews>
  <sheetFormatPr defaultRowHeight="15" x14ac:dyDescent="0.25"/>
  <cols>
    <col min="1" max="1" width="9.140625" style="494"/>
    <col min="2" max="2" width="0.85546875" style="494" customWidth="1"/>
    <col min="3" max="3" width="47.28515625" style="494" customWidth="1"/>
    <col min="4" max="4" width="12.28515625" style="494" customWidth="1"/>
    <col min="5" max="5" width="0.7109375" style="494" customWidth="1"/>
    <col min="6" max="6" width="8.85546875" style="494" customWidth="1"/>
    <col min="7" max="8" width="7.85546875" style="494" customWidth="1"/>
    <col min="9" max="9" width="8.140625" style="494" customWidth="1"/>
    <col min="10" max="10" width="1.140625" style="494" customWidth="1"/>
    <col min="11" max="14" width="9.140625" style="494"/>
    <col min="15" max="15" width="15.5703125" style="494" customWidth="1"/>
    <col min="16" max="257" width="9.140625" style="494"/>
    <col min="258" max="258" width="0.85546875" style="494" customWidth="1"/>
    <col min="259" max="259" width="47.28515625" style="494" customWidth="1"/>
    <col min="260" max="260" width="12.28515625" style="494" customWidth="1"/>
    <col min="261" max="261" width="0.7109375" style="494" customWidth="1"/>
    <col min="262" max="262" width="8.85546875" style="494" customWidth="1"/>
    <col min="263" max="264" width="7.85546875" style="494" customWidth="1"/>
    <col min="265" max="265" width="8.140625" style="494" customWidth="1"/>
    <col min="266" max="266" width="1.140625" style="494" customWidth="1"/>
    <col min="267" max="270" width="9.140625" style="494"/>
    <col min="271" max="271" width="15.5703125" style="494" customWidth="1"/>
    <col min="272" max="513" width="9.140625" style="494"/>
    <col min="514" max="514" width="0.85546875" style="494" customWidth="1"/>
    <col min="515" max="515" width="47.28515625" style="494" customWidth="1"/>
    <col min="516" max="516" width="12.28515625" style="494" customWidth="1"/>
    <col min="517" max="517" width="0.7109375" style="494" customWidth="1"/>
    <col min="518" max="518" width="8.85546875" style="494" customWidth="1"/>
    <col min="519" max="520" width="7.85546875" style="494" customWidth="1"/>
    <col min="521" max="521" width="8.140625" style="494" customWidth="1"/>
    <col min="522" max="522" width="1.140625" style="494" customWidth="1"/>
    <col min="523" max="526" width="9.140625" style="494"/>
    <col min="527" max="527" width="15.5703125" style="494" customWidth="1"/>
    <col min="528" max="769" width="9.140625" style="494"/>
    <col min="770" max="770" width="0.85546875" style="494" customWidth="1"/>
    <col min="771" max="771" width="47.28515625" style="494" customWidth="1"/>
    <col min="772" max="772" width="12.28515625" style="494" customWidth="1"/>
    <col min="773" max="773" width="0.7109375" style="494" customWidth="1"/>
    <col min="774" max="774" width="8.85546875" style="494" customWidth="1"/>
    <col min="775" max="776" width="7.85546875" style="494" customWidth="1"/>
    <col min="777" max="777" width="8.140625" style="494" customWidth="1"/>
    <col min="778" max="778" width="1.140625" style="494" customWidth="1"/>
    <col min="779" max="782" width="9.140625" style="494"/>
    <col min="783" max="783" width="15.5703125" style="494" customWidth="1"/>
    <col min="784" max="1025" width="9.140625" style="494"/>
    <col min="1026" max="1026" width="0.85546875" style="494" customWidth="1"/>
    <col min="1027" max="1027" width="47.28515625" style="494" customWidth="1"/>
    <col min="1028" max="1028" width="12.28515625" style="494" customWidth="1"/>
    <col min="1029" max="1029" width="0.7109375" style="494" customWidth="1"/>
    <col min="1030" max="1030" width="8.85546875" style="494" customWidth="1"/>
    <col min="1031" max="1032" width="7.85546875" style="494" customWidth="1"/>
    <col min="1033" max="1033" width="8.140625" style="494" customWidth="1"/>
    <col min="1034" max="1034" width="1.140625" style="494" customWidth="1"/>
    <col min="1035" max="1038" width="9.140625" style="494"/>
    <col min="1039" max="1039" width="15.5703125" style="494" customWidth="1"/>
    <col min="1040" max="1281" width="9.140625" style="494"/>
    <col min="1282" max="1282" width="0.85546875" style="494" customWidth="1"/>
    <col min="1283" max="1283" width="47.28515625" style="494" customWidth="1"/>
    <col min="1284" max="1284" width="12.28515625" style="494" customWidth="1"/>
    <col min="1285" max="1285" width="0.7109375" style="494" customWidth="1"/>
    <col min="1286" max="1286" width="8.85546875" style="494" customWidth="1"/>
    <col min="1287" max="1288" width="7.85546875" style="494" customWidth="1"/>
    <col min="1289" max="1289" width="8.140625" style="494" customWidth="1"/>
    <col min="1290" max="1290" width="1.140625" style="494" customWidth="1"/>
    <col min="1291" max="1294" width="9.140625" style="494"/>
    <col min="1295" max="1295" width="15.5703125" style="494" customWidth="1"/>
    <col min="1296" max="1537" width="9.140625" style="494"/>
    <col min="1538" max="1538" width="0.85546875" style="494" customWidth="1"/>
    <col min="1539" max="1539" width="47.28515625" style="494" customWidth="1"/>
    <col min="1540" max="1540" width="12.28515625" style="494" customWidth="1"/>
    <col min="1541" max="1541" width="0.7109375" style="494" customWidth="1"/>
    <col min="1542" max="1542" width="8.85546875" style="494" customWidth="1"/>
    <col min="1543" max="1544" width="7.85546875" style="494" customWidth="1"/>
    <col min="1545" max="1545" width="8.140625" style="494" customWidth="1"/>
    <col min="1546" max="1546" width="1.140625" style="494" customWidth="1"/>
    <col min="1547" max="1550" width="9.140625" style="494"/>
    <col min="1551" max="1551" width="15.5703125" style="494" customWidth="1"/>
    <col min="1552" max="1793" width="9.140625" style="494"/>
    <col min="1794" max="1794" width="0.85546875" style="494" customWidth="1"/>
    <col min="1795" max="1795" width="47.28515625" style="494" customWidth="1"/>
    <col min="1796" max="1796" width="12.28515625" style="494" customWidth="1"/>
    <col min="1797" max="1797" width="0.7109375" style="494" customWidth="1"/>
    <col min="1798" max="1798" width="8.85546875" style="494" customWidth="1"/>
    <col min="1799" max="1800" width="7.85546875" style="494" customWidth="1"/>
    <col min="1801" max="1801" width="8.140625" style="494" customWidth="1"/>
    <col min="1802" max="1802" width="1.140625" style="494" customWidth="1"/>
    <col min="1803" max="1806" width="9.140625" style="494"/>
    <col min="1807" max="1807" width="15.5703125" style="494" customWidth="1"/>
    <col min="1808" max="2049" width="9.140625" style="494"/>
    <col min="2050" max="2050" width="0.85546875" style="494" customWidth="1"/>
    <col min="2051" max="2051" width="47.28515625" style="494" customWidth="1"/>
    <col min="2052" max="2052" width="12.28515625" style="494" customWidth="1"/>
    <col min="2053" max="2053" width="0.7109375" style="494" customWidth="1"/>
    <col min="2054" max="2054" width="8.85546875" style="494" customWidth="1"/>
    <col min="2055" max="2056" width="7.85546875" style="494" customWidth="1"/>
    <col min="2057" max="2057" width="8.140625" style="494" customWidth="1"/>
    <col min="2058" max="2058" width="1.140625" style="494" customWidth="1"/>
    <col min="2059" max="2062" width="9.140625" style="494"/>
    <col min="2063" max="2063" width="15.5703125" style="494" customWidth="1"/>
    <col min="2064" max="2305" width="9.140625" style="494"/>
    <col min="2306" max="2306" width="0.85546875" style="494" customWidth="1"/>
    <col min="2307" max="2307" width="47.28515625" style="494" customWidth="1"/>
    <col min="2308" max="2308" width="12.28515625" style="494" customWidth="1"/>
    <col min="2309" max="2309" width="0.7109375" style="494" customWidth="1"/>
    <col min="2310" max="2310" width="8.85546875" style="494" customWidth="1"/>
    <col min="2311" max="2312" width="7.85546875" style="494" customWidth="1"/>
    <col min="2313" max="2313" width="8.140625" style="494" customWidth="1"/>
    <col min="2314" max="2314" width="1.140625" style="494" customWidth="1"/>
    <col min="2315" max="2318" width="9.140625" style="494"/>
    <col min="2319" max="2319" width="15.5703125" style="494" customWidth="1"/>
    <col min="2320" max="2561" width="9.140625" style="494"/>
    <col min="2562" max="2562" width="0.85546875" style="494" customWidth="1"/>
    <col min="2563" max="2563" width="47.28515625" style="494" customWidth="1"/>
    <col min="2564" max="2564" width="12.28515625" style="494" customWidth="1"/>
    <col min="2565" max="2565" width="0.7109375" style="494" customWidth="1"/>
    <col min="2566" max="2566" width="8.85546875" style="494" customWidth="1"/>
    <col min="2567" max="2568" width="7.85546875" style="494" customWidth="1"/>
    <col min="2569" max="2569" width="8.140625" style="494" customWidth="1"/>
    <col min="2570" max="2570" width="1.140625" style="494" customWidth="1"/>
    <col min="2571" max="2574" width="9.140625" style="494"/>
    <col min="2575" max="2575" width="15.5703125" style="494" customWidth="1"/>
    <col min="2576" max="2817" width="9.140625" style="494"/>
    <col min="2818" max="2818" width="0.85546875" style="494" customWidth="1"/>
    <col min="2819" max="2819" width="47.28515625" style="494" customWidth="1"/>
    <col min="2820" max="2820" width="12.28515625" style="494" customWidth="1"/>
    <col min="2821" max="2821" width="0.7109375" style="494" customWidth="1"/>
    <col min="2822" max="2822" width="8.85546875" style="494" customWidth="1"/>
    <col min="2823" max="2824" width="7.85546875" style="494" customWidth="1"/>
    <col min="2825" max="2825" width="8.140625" style="494" customWidth="1"/>
    <col min="2826" max="2826" width="1.140625" style="494" customWidth="1"/>
    <col min="2827" max="2830" width="9.140625" style="494"/>
    <col min="2831" max="2831" width="15.5703125" style="494" customWidth="1"/>
    <col min="2832" max="3073" width="9.140625" style="494"/>
    <col min="3074" max="3074" width="0.85546875" style="494" customWidth="1"/>
    <col min="3075" max="3075" width="47.28515625" style="494" customWidth="1"/>
    <col min="3076" max="3076" width="12.28515625" style="494" customWidth="1"/>
    <col min="3077" max="3077" width="0.7109375" style="494" customWidth="1"/>
    <col min="3078" max="3078" width="8.85546875" style="494" customWidth="1"/>
    <col min="3079" max="3080" width="7.85546875" style="494" customWidth="1"/>
    <col min="3081" max="3081" width="8.140625" style="494" customWidth="1"/>
    <col min="3082" max="3082" width="1.140625" style="494" customWidth="1"/>
    <col min="3083" max="3086" width="9.140625" style="494"/>
    <col min="3087" max="3087" width="15.5703125" style="494" customWidth="1"/>
    <col min="3088" max="3329" width="9.140625" style="494"/>
    <col min="3330" max="3330" width="0.85546875" style="494" customWidth="1"/>
    <col min="3331" max="3331" width="47.28515625" style="494" customWidth="1"/>
    <col min="3332" max="3332" width="12.28515625" style="494" customWidth="1"/>
    <col min="3333" max="3333" width="0.7109375" style="494" customWidth="1"/>
    <col min="3334" max="3334" width="8.85546875" style="494" customWidth="1"/>
    <col min="3335" max="3336" width="7.85546875" style="494" customWidth="1"/>
    <col min="3337" max="3337" width="8.140625" style="494" customWidth="1"/>
    <col min="3338" max="3338" width="1.140625" style="494" customWidth="1"/>
    <col min="3339" max="3342" width="9.140625" style="494"/>
    <col min="3343" max="3343" width="15.5703125" style="494" customWidth="1"/>
    <col min="3344" max="3585" width="9.140625" style="494"/>
    <col min="3586" max="3586" width="0.85546875" style="494" customWidth="1"/>
    <col min="3587" max="3587" width="47.28515625" style="494" customWidth="1"/>
    <col min="3588" max="3588" width="12.28515625" style="494" customWidth="1"/>
    <col min="3589" max="3589" width="0.7109375" style="494" customWidth="1"/>
    <col min="3590" max="3590" width="8.85546875" style="494" customWidth="1"/>
    <col min="3591" max="3592" width="7.85546875" style="494" customWidth="1"/>
    <col min="3593" max="3593" width="8.140625" style="494" customWidth="1"/>
    <col min="3594" max="3594" width="1.140625" style="494" customWidth="1"/>
    <col min="3595" max="3598" width="9.140625" style="494"/>
    <col min="3599" max="3599" width="15.5703125" style="494" customWidth="1"/>
    <col min="3600" max="3841" width="9.140625" style="494"/>
    <col min="3842" max="3842" width="0.85546875" style="494" customWidth="1"/>
    <col min="3843" max="3843" width="47.28515625" style="494" customWidth="1"/>
    <col min="3844" max="3844" width="12.28515625" style="494" customWidth="1"/>
    <col min="3845" max="3845" width="0.7109375" style="494" customWidth="1"/>
    <col min="3846" max="3846" width="8.85546875" style="494" customWidth="1"/>
    <col min="3847" max="3848" width="7.85546875" style="494" customWidth="1"/>
    <col min="3849" max="3849" width="8.140625" style="494" customWidth="1"/>
    <col min="3850" max="3850" width="1.140625" style="494" customWidth="1"/>
    <col min="3851" max="3854" width="9.140625" style="494"/>
    <col min="3855" max="3855" width="15.5703125" style="494" customWidth="1"/>
    <col min="3856" max="4097" width="9.140625" style="494"/>
    <col min="4098" max="4098" width="0.85546875" style="494" customWidth="1"/>
    <col min="4099" max="4099" width="47.28515625" style="494" customWidth="1"/>
    <col min="4100" max="4100" width="12.28515625" style="494" customWidth="1"/>
    <col min="4101" max="4101" width="0.7109375" style="494" customWidth="1"/>
    <col min="4102" max="4102" width="8.85546875" style="494" customWidth="1"/>
    <col min="4103" max="4104" width="7.85546875" style="494" customWidth="1"/>
    <col min="4105" max="4105" width="8.140625" style="494" customWidth="1"/>
    <col min="4106" max="4106" width="1.140625" style="494" customWidth="1"/>
    <col min="4107" max="4110" width="9.140625" style="494"/>
    <col min="4111" max="4111" width="15.5703125" style="494" customWidth="1"/>
    <col min="4112" max="4353" width="9.140625" style="494"/>
    <col min="4354" max="4354" width="0.85546875" style="494" customWidth="1"/>
    <col min="4355" max="4355" width="47.28515625" style="494" customWidth="1"/>
    <col min="4356" max="4356" width="12.28515625" style="494" customWidth="1"/>
    <col min="4357" max="4357" width="0.7109375" style="494" customWidth="1"/>
    <col min="4358" max="4358" width="8.85546875" style="494" customWidth="1"/>
    <col min="4359" max="4360" width="7.85546875" style="494" customWidth="1"/>
    <col min="4361" max="4361" width="8.140625" style="494" customWidth="1"/>
    <col min="4362" max="4362" width="1.140625" style="494" customWidth="1"/>
    <col min="4363" max="4366" width="9.140625" style="494"/>
    <col min="4367" max="4367" width="15.5703125" style="494" customWidth="1"/>
    <col min="4368" max="4609" width="9.140625" style="494"/>
    <col min="4610" max="4610" width="0.85546875" style="494" customWidth="1"/>
    <col min="4611" max="4611" width="47.28515625" style="494" customWidth="1"/>
    <col min="4612" max="4612" width="12.28515625" style="494" customWidth="1"/>
    <col min="4613" max="4613" width="0.7109375" style="494" customWidth="1"/>
    <col min="4614" max="4614" width="8.85546875" style="494" customWidth="1"/>
    <col min="4615" max="4616" width="7.85546875" style="494" customWidth="1"/>
    <col min="4617" max="4617" width="8.140625" style="494" customWidth="1"/>
    <col min="4618" max="4618" width="1.140625" style="494" customWidth="1"/>
    <col min="4619" max="4622" width="9.140625" style="494"/>
    <col min="4623" max="4623" width="15.5703125" style="494" customWidth="1"/>
    <col min="4624" max="4865" width="9.140625" style="494"/>
    <col min="4866" max="4866" width="0.85546875" style="494" customWidth="1"/>
    <col min="4867" max="4867" width="47.28515625" style="494" customWidth="1"/>
    <col min="4868" max="4868" width="12.28515625" style="494" customWidth="1"/>
    <col min="4869" max="4869" width="0.7109375" style="494" customWidth="1"/>
    <col min="4870" max="4870" width="8.85546875" style="494" customWidth="1"/>
    <col min="4871" max="4872" width="7.85546875" style="494" customWidth="1"/>
    <col min="4873" max="4873" width="8.140625" style="494" customWidth="1"/>
    <col min="4874" max="4874" width="1.140625" style="494" customWidth="1"/>
    <col min="4875" max="4878" width="9.140625" style="494"/>
    <col min="4879" max="4879" width="15.5703125" style="494" customWidth="1"/>
    <col min="4880" max="5121" width="9.140625" style="494"/>
    <col min="5122" max="5122" width="0.85546875" style="494" customWidth="1"/>
    <col min="5123" max="5123" width="47.28515625" style="494" customWidth="1"/>
    <col min="5124" max="5124" width="12.28515625" style="494" customWidth="1"/>
    <col min="5125" max="5125" width="0.7109375" style="494" customWidth="1"/>
    <col min="5126" max="5126" width="8.85546875" style="494" customWidth="1"/>
    <col min="5127" max="5128" width="7.85546875" style="494" customWidth="1"/>
    <col min="5129" max="5129" width="8.140625" style="494" customWidth="1"/>
    <col min="5130" max="5130" width="1.140625" style="494" customWidth="1"/>
    <col min="5131" max="5134" width="9.140625" style="494"/>
    <col min="5135" max="5135" width="15.5703125" style="494" customWidth="1"/>
    <col min="5136" max="5377" width="9.140625" style="494"/>
    <col min="5378" max="5378" width="0.85546875" style="494" customWidth="1"/>
    <col min="5379" max="5379" width="47.28515625" style="494" customWidth="1"/>
    <col min="5380" max="5380" width="12.28515625" style="494" customWidth="1"/>
    <col min="5381" max="5381" width="0.7109375" style="494" customWidth="1"/>
    <col min="5382" max="5382" width="8.85546875" style="494" customWidth="1"/>
    <col min="5383" max="5384" width="7.85546875" style="494" customWidth="1"/>
    <col min="5385" max="5385" width="8.140625" style="494" customWidth="1"/>
    <col min="5386" max="5386" width="1.140625" style="494" customWidth="1"/>
    <col min="5387" max="5390" width="9.140625" style="494"/>
    <col min="5391" max="5391" width="15.5703125" style="494" customWidth="1"/>
    <col min="5392" max="5633" width="9.140625" style="494"/>
    <col min="5634" max="5634" width="0.85546875" style="494" customWidth="1"/>
    <col min="5635" max="5635" width="47.28515625" style="494" customWidth="1"/>
    <col min="5636" max="5636" width="12.28515625" style="494" customWidth="1"/>
    <col min="5637" max="5637" width="0.7109375" style="494" customWidth="1"/>
    <col min="5638" max="5638" width="8.85546875" style="494" customWidth="1"/>
    <col min="5639" max="5640" width="7.85546875" style="494" customWidth="1"/>
    <col min="5641" max="5641" width="8.140625" style="494" customWidth="1"/>
    <col min="5642" max="5642" width="1.140625" style="494" customWidth="1"/>
    <col min="5643" max="5646" width="9.140625" style="494"/>
    <col min="5647" max="5647" width="15.5703125" style="494" customWidth="1"/>
    <col min="5648" max="5889" width="9.140625" style="494"/>
    <col min="5890" max="5890" width="0.85546875" style="494" customWidth="1"/>
    <col min="5891" max="5891" width="47.28515625" style="494" customWidth="1"/>
    <col min="5892" max="5892" width="12.28515625" style="494" customWidth="1"/>
    <col min="5893" max="5893" width="0.7109375" style="494" customWidth="1"/>
    <col min="5894" max="5894" width="8.85546875" style="494" customWidth="1"/>
    <col min="5895" max="5896" width="7.85546875" style="494" customWidth="1"/>
    <col min="5897" max="5897" width="8.140625" style="494" customWidth="1"/>
    <col min="5898" max="5898" width="1.140625" style="494" customWidth="1"/>
    <col min="5899" max="5902" width="9.140625" style="494"/>
    <col min="5903" max="5903" width="15.5703125" style="494" customWidth="1"/>
    <col min="5904" max="6145" width="9.140625" style="494"/>
    <col min="6146" max="6146" width="0.85546875" style="494" customWidth="1"/>
    <col min="6147" max="6147" width="47.28515625" style="494" customWidth="1"/>
    <col min="6148" max="6148" width="12.28515625" style="494" customWidth="1"/>
    <col min="6149" max="6149" width="0.7109375" style="494" customWidth="1"/>
    <col min="6150" max="6150" width="8.85546875" style="494" customWidth="1"/>
    <col min="6151" max="6152" width="7.85546875" style="494" customWidth="1"/>
    <col min="6153" max="6153" width="8.140625" style="494" customWidth="1"/>
    <col min="6154" max="6154" width="1.140625" style="494" customWidth="1"/>
    <col min="6155" max="6158" width="9.140625" style="494"/>
    <col min="6159" max="6159" width="15.5703125" style="494" customWidth="1"/>
    <col min="6160" max="6401" width="9.140625" style="494"/>
    <col min="6402" max="6402" width="0.85546875" style="494" customWidth="1"/>
    <col min="6403" max="6403" width="47.28515625" style="494" customWidth="1"/>
    <col min="6404" max="6404" width="12.28515625" style="494" customWidth="1"/>
    <col min="6405" max="6405" width="0.7109375" style="494" customWidth="1"/>
    <col min="6406" max="6406" width="8.85546875" style="494" customWidth="1"/>
    <col min="6407" max="6408" width="7.85546875" style="494" customWidth="1"/>
    <col min="6409" max="6409" width="8.140625" style="494" customWidth="1"/>
    <col min="6410" max="6410" width="1.140625" style="494" customWidth="1"/>
    <col min="6411" max="6414" width="9.140625" style="494"/>
    <col min="6415" max="6415" width="15.5703125" style="494" customWidth="1"/>
    <col min="6416" max="6657" width="9.140625" style="494"/>
    <col min="6658" max="6658" width="0.85546875" style="494" customWidth="1"/>
    <col min="6659" max="6659" width="47.28515625" style="494" customWidth="1"/>
    <col min="6660" max="6660" width="12.28515625" style="494" customWidth="1"/>
    <col min="6661" max="6661" width="0.7109375" style="494" customWidth="1"/>
    <col min="6662" max="6662" width="8.85546875" style="494" customWidth="1"/>
    <col min="6663" max="6664" width="7.85546875" style="494" customWidth="1"/>
    <col min="6665" max="6665" width="8.140625" style="494" customWidth="1"/>
    <col min="6666" max="6666" width="1.140625" style="494" customWidth="1"/>
    <col min="6667" max="6670" width="9.140625" style="494"/>
    <col min="6671" max="6671" width="15.5703125" style="494" customWidth="1"/>
    <col min="6672" max="6913" width="9.140625" style="494"/>
    <col min="6914" max="6914" width="0.85546875" style="494" customWidth="1"/>
    <col min="6915" max="6915" width="47.28515625" style="494" customWidth="1"/>
    <col min="6916" max="6916" width="12.28515625" style="494" customWidth="1"/>
    <col min="6917" max="6917" width="0.7109375" style="494" customWidth="1"/>
    <col min="6918" max="6918" width="8.85546875" style="494" customWidth="1"/>
    <col min="6919" max="6920" width="7.85546875" style="494" customWidth="1"/>
    <col min="6921" max="6921" width="8.140625" style="494" customWidth="1"/>
    <col min="6922" max="6922" width="1.140625" style="494" customWidth="1"/>
    <col min="6923" max="6926" width="9.140625" style="494"/>
    <col min="6927" max="6927" width="15.5703125" style="494" customWidth="1"/>
    <col min="6928" max="7169" width="9.140625" style="494"/>
    <col min="7170" max="7170" width="0.85546875" style="494" customWidth="1"/>
    <col min="7171" max="7171" width="47.28515625" style="494" customWidth="1"/>
    <col min="7172" max="7172" width="12.28515625" style="494" customWidth="1"/>
    <col min="7173" max="7173" width="0.7109375" style="494" customWidth="1"/>
    <col min="7174" max="7174" width="8.85546875" style="494" customWidth="1"/>
    <col min="7175" max="7176" width="7.85546875" style="494" customWidth="1"/>
    <col min="7177" max="7177" width="8.140625" style="494" customWidth="1"/>
    <col min="7178" max="7178" width="1.140625" style="494" customWidth="1"/>
    <col min="7179" max="7182" width="9.140625" style="494"/>
    <col min="7183" max="7183" width="15.5703125" style="494" customWidth="1"/>
    <col min="7184" max="7425" width="9.140625" style="494"/>
    <col min="7426" max="7426" width="0.85546875" style="494" customWidth="1"/>
    <col min="7427" max="7427" width="47.28515625" style="494" customWidth="1"/>
    <col min="7428" max="7428" width="12.28515625" style="494" customWidth="1"/>
    <col min="7429" max="7429" width="0.7109375" style="494" customWidth="1"/>
    <col min="7430" max="7430" width="8.85546875" style="494" customWidth="1"/>
    <col min="7431" max="7432" width="7.85546875" style="494" customWidth="1"/>
    <col min="7433" max="7433" width="8.140625" style="494" customWidth="1"/>
    <col min="7434" max="7434" width="1.140625" style="494" customWidth="1"/>
    <col min="7435" max="7438" width="9.140625" style="494"/>
    <col min="7439" max="7439" width="15.5703125" style="494" customWidth="1"/>
    <col min="7440" max="7681" width="9.140625" style="494"/>
    <col min="7682" max="7682" width="0.85546875" style="494" customWidth="1"/>
    <col min="7683" max="7683" width="47.28515625" style="494" customWidth="1"/>
    <col min="7684" max="7684" width="12.28515625" style="494" customWidth="1"/>
    <col min="7685" max="7685" width="0.7109375" style="494" customWidth="1"/>
    <col min="7686" max="7686" width="8.85546875" style="494" customWidth="1"/>
    <col min="7687" max="7688" width="7.85546875" style="494" customWidth="1"/>
    <col min="7689" max="7689" width="8.140625" style="494" customWidth="1"/>
    <col min="7690" max="7690" width="1.140625" style="494" customWidth="1"/>
    <col min="7691" max="7694" width="9.140625" style="494"/>
    <col min="7695" max="7695" width="15.5703125" style="494" customWidth="1"/>
    <col min="7696" max="7937" width="9.140625" style="494"/>
    <col min="7938" max="7938" width="0.85546875" style="494" customWidth="1"/>
    <col min="7939" max="7939" width="47.28515625" style="494" customWidth="1"/>
    <col min="7940" max="7940" width="12.28515625" style="494" customWidth="1"/>
    <col min="7941" max="7941" width="0.7109375" style="494" customWidth="1"/>
    <col min="7942" max="7942" width="8.85546875" style="494" customWidth="1"/>
    <col min="7943" max="7944" width="7.85546875" style="494" customWidth="1"/>
    <col min="7945" max="7945" width="8.140625" style="494" customWidth="1"/>
    <col min="7946" max="7946" width="1.140625" style="494" customWidth="1"/>
    <col min="7947" max="7950" width="9.140625" style="494"/>
    <col min="7951" max="7951" width="15.5703125" style="494" customWidth="1"/>
    <col min="7952" max="8193" width="9.140625" style="494"/>
    <col min="8194" max="8194" width="0.85546875" style="494" customWidth="1"/>
    <col min="8195" max="8195" width="47.28515625" style="494" customWidth="1"/>
    <col min="8196" max="8196" width="12.28515625" style="494" customWidth="1"/>
    <col min="8197" max="8197" width="0.7109375" style="494" customWidth="1"/>
    <col min="8198" max="8198" width="8.85546875" style="494" customWidth="1"/>
    <col min="8199" max="8200" width="7.85546875" style="494" customWidth="1"/>
    <col min="8201" max="8201" width="8.140625" style="494" customWidth="1"/>
    <col min="8202" max="8202" width="1.140625" style="494" customWidth="1"/>
    <col min="8203" max="8206" width="9.140625" style="494"/>
    <col min="8207" max="8207" width="15.5703125" style="494" customWidth="1"/>
    <col min="8208" max="8449" width="9.140625" style="494"/>
    <col min="8450" max="8450" width="0.85546875" style="494" customWidth="1"/>
    <col min="8451" max="8451" width="47.28515625" style="494" customWidth="1"/>
    <col min="8452" max="8452" width="12.28515625" style="494" customWidth="1"/>
    <col min="8453" max="8453" width="0.7109375" style="494" customWidth="1"/>
    <col min="8454" max="8454" width="8.85546875" style="494" customWidth="1"/>
    <col min="8455" max="8456" width="7.85546875" style="494" customWidth="1"/>
    <col min="8457" max="8457" width="8.140625" style="494" customWidth="1"/>
    <col min="8458" max="8458" width="1.140625" style="494" customWidth="1"/>
    <col min="8459" max="8462" width="9.140625" style="494"/>
    <col min="8463" max="8463" width="15.5703125" style="494" customWidth="1"/>
    <col min="8464" max="8705" width="9.140625" style="494"/>
    <col min="8706" max="8706" width="0.85546875" style="494" customWidth="1"/>
    <col min="8707" max="8707" width="47.28515625" style="494" customWidth="1"/>
    <col min="8708" max="8708" width="12.28515625" style="494" customWidth="1"/>
    <col min="8709" max="8709" width="0.7109375" style="494" customWidth="1"/>
    <col min="8710" max="8710" width="8.85546875" style="494" customWidth="1"/>
    <col min="8711" max="8712" width="7.85546875" style="494" customWidth="1"/>
    <col min="8713" max="8713" width="8.140625" style="494" customWidth="1"/>
    <col min="8714" max="8714" width="1.140625" style="494" customWidth="1"/>
    <col min="8715" max="8718" width="9.140625" style="494"/>
    <col min="8719" max="8719" width="15.5703125" style="494" customWidth="1"/>
    <col min="8720" max="8961" width="9.140625" style="494"/>
    <col min="8962" max="8962" width="0.85546875" style="494" customWidth="1"/>
    <col min="8963" max="8963" width="47.28515625" style="494" customWidth="1"/>
    <col min="8964" max="8964" width="12.28515625" style="494" customWidth="1"/>
    <col min="8965" max="8965" width="0.7109375" style="494" customWidth="1"/>
    <col min="8966" max="8966" width="8.85546875" style="494" customWidth="1"/>
    <col min="8967" max="8968" width="7.85546875" style="494" customWidth="1"/>
    <col min="8969" max="8969" width="8.140625" style="494" customWidth="1"/>
    <col min="8970" max="8970" width="1.140625" style="494" customWidth="1"/>
    <col min="8971" max="8974" width="9.140625" style="494"/>
    <col min="8975" max="8975" width="15.5703125" style="494" customWidth="1"/>
    <col min="8976" max="9217" width="9.140625" style="494"/>
    <col min="9218" max="9218" width="0.85546875" style="494" customWidth="1"/>
    <col min="9219" max="9219" width="47.28515625" style="494" customWidth="1"/>
    <col min="9220" max="9220" width="12.28515625" style="494" customWidth="1"/>
    <col min="9221" max="9221" width="0.7109375" style="494" customWidth="1"/>
    <col min="9222" max="9222" width="8.85546875" style="494" customWidth="1"/>
    <col min="9223" max="9224" width="7.85546875" style="494" customWidth="1"/>
    <col min="9225" max="9225" width="8.140625" style="494" customWidth="1"/>
    <col min="9226" max="9226" width="1.140625" style="494" customWidth="1"/>
    <col min="9227" max="9230" width="9.140625" style="494"/>
    <col min="9231" max="9231" width="15.5703125" style="494" customWidth="1"/>
    <col min="9232" max="9473" width="9.140625" style="494"/>
    <col min="9474" max="9474" width="0.85546875" style="494" customWidth="1"/>
    <col min="9475" max="9475" width="47.28515625" style="494" customWidth="1"/>
    <col min="9476" max="9476" width="12.28515625" style="494" customWidth="1"/>
    <col min="9477" max="9477" width="0.7109375" style="494" customWidth="1"/>
    <col min="9478" max="9478" width="8.85546875" style="494" customWidth="1"/>
    <col min="9479" max="9480" width="7.85546875" style="494" customWidth="1"/>
    <col min="9481" max="9481" width="8.140625" style="494" customWidth="1"/>
    <col min="9482" max="9482" width="1.140625" style="494" customWidth="1"/>
    <col min="9483" max="9486" width="9.140625" style="494"/>
    <col min="9487" max="9487" width="15.5703125" style="494" customWidth="1"/>
    <col min="9488" max="9729" width="9.140625" style="494"/>
    <col min="9730" max="9730" width="0.85546875" style="494" customWidth="1"/>
    <col min="9731" max="9731" width="47.28515625" style="494" customWidth="1"/>
    <col min="9732" max="9732" width="12.28515625" style="494" customWidth="1"/>
    <col min="9733" max="9733" width="0.7109375" style="494" customWidth="1"/>
    <col min="9734" max="9734" width="8.85546875" style="494" customWidth="1"/>
    <col min="9735" max="9736" width="7.85546875" style="494" customWidth="1"/>
    <col min="9737" max="9737" width="8.140625" style="494" customWidth="1"/>
    <col min="9738" max="9738" width="1.140625" style="494" customWidth="1"/>
    <col min="9739" max="9742" width="9.140625" style="494"/>
    <col min="9743" max="9743" width="15.5703125" style="494" customWidth="1"/>
    <col min="9744" max="9985" width="9.140625" style="494"/>
    <col min="9986" max="9986" width="0.85546875" style="494" customWidth="1"/>
    <col min="9987" max="9987" width="47.28515625" style="494" customWidth="1"/>
    <col min="9988" max="9988" width="12.28515625" style="494" customWidth="1"/>
    <col min="9989" max="9989" width="0.7109375" style="494" customWidth="1"/>
    <col min="9990" max="9990" width="8.85546875" style="494" customWidth="1"/>
    <col min="9991" max="9992" width="7.85546875" style="494" customWidth="1"/>
    <col min="9993" max="9993" width="8.140625" style="494" customWidth="1"/>
    <col min="9994" max="9994" width="1.140625" style="494" customWidth="1"/>
    <col min="9995" max="9998" width="9.140625" style="494"/>
    <col min="9999" max="9999" width="15.5703125" style="494" customWidth="1"/>
    <col min="10000" max="10241" width="9.140625" style="494"/>
    <col min="10242" max="10242" width="0.85546875" style="494" customWidth="1"/>
    <col min="10243" max="10243" width="47.28515625" style="494" customWidth="1"/>
    <col min="10244" max="10244" width="12.28515625" style="494" customWidth="1"/>
    <col min="10245" max="10245" width="0.7109375" style="494" customWidth="1"/>
    <col min="10246" max="10246" width="8.85546875" style="494" customWidth="1"/>
    <col min="10247" max="10248" width="7.85546875" style="494" customWidth="1"/>
    <col min="10249" max="10249" width="8.140625" style="494" customWidth="1"/>
    <col min="10250" max="10250" width="1.140625" style="494" customWidth="1"/>
    <col min="10251" max="10254" width="9.140625" style="494"/>
    <col min="10255" max="10255" width="15.5703125" style="494" customWidth="1"/>
    <col min="10256" max="10497" width="9.140625" style="494"/>
    <col min="10498" max="10498" width="0.85546875" style="494" customWidth="1"/>
    <col min="10499" max="10499" width="47.28515625" style="494" customWidth="1"/>
    <col min="10500" max="10500" width="12.28515625" style="494" customWidth="1"/>
    <col min="10501" max="10501" width="0.7109375" style="494" customWidth="1"/>
    <col min="10502" max="10502" width="8.85546875" style="494" customWidth="1"/>
    <col min="10503" max="10504" width="7.85546875" style="494" customWidth="1"/>
    <col min="10505" max="10505" width="8.140625" style="494" customWidth="1"/>
    <col min="10506" max="10506" width="1.140625" style="494" customWidth="1"/>
    <col min="10507" max="10510" width="9.140625" style="494"/>
    <col min="10511" max="10511" width="15.5703125" style="494" customWidth="1"/>
    <col min="10512" max="10753" width="9.140625" style="494"/>
    <col min="10754" max="10754" width="0.85546875" style="494" customWidth="1"/>
    <col min="10755" max="10755" width="47.28515625" style="494" customWidth="1"/>
    <col min="10756" max="10756" width="12.28515625" style="494" customWidth="1"/>
    <col min="10757" max="10757" width="0.7109375" style="494" customWidth="1"/>
    <col min="10758" max="10758" width="8.85546875" style="494" customWidth="1"/>
    <col min="10759" max="10760" width="7.85546875" style="494" customWidth="1"/>
    <col min="10761" max="10761" width="8.140625" style="494" customWidth="1"/>
    <col min="10762" max="10762" width="1.140625" style="494" customWidth="1"/>
    <col min="10763" max="10766" width="9.140625" style="494"/>
    <col min="10767" max="10767" width="15.5703125" style="494" customWidth="1"/>
    <col min="10768" max="11009" width="9.140625" style="494"/>
    <col min="11010" max="11010" width="0.85546875" style="494" customWidth="1"/>
    <col min="11011" max="11011" width="47.28515625" style="494" customWidth="1"/>
    <col min="11012" max="11012" width="12.28515625" style="494" customWidth="1"/>
    <col min="11013" max="11013" width="0.7109375" style="494" customWidth="1"/>
    <col min="11014" max="11014" width="8.85546875" style="494" customWidth="1"/>
    <col min="11015" max="11016" width="7.85546875" style="494" customWidth="1"/>
    <col min="11017" max="11017" width="8.140625" style="494" customWidth="1"/>
    <col min="11018" max="11018" width="1.140625" style="494" customWidth="1"/>
    <col min="11019" max="11022" width="9.140625" style="494"/>
    <col min="11023" max="11023" width="15.5703125" style="494" customWidth="1"/>
    <col min="11024" max="11265" width="9.140625" style="494"/>
    <col min="11266" max="11266" width="0.85546875" style="494" customWidth="1"/>
    <col min="11267" max="11267" width="47.28515625" style="494" customWidth="1"/>
    <col min="11268" max="11268" width="12.28515625" style="494" customWidth="1"/>
    <col min="11269" max="11269" width="0.7109375" style="494" customWidth="1"/>
    <col min="11270" max="11270" width="8.85546875" style="494" customWidth="1"/>
    <col min="11271" max="11272" width="7.85546875" style="494" customWidth="1"/>
    <col min="11273" max="11273" width="8.140625" style="494" customWidth="1"/>
    <col min="11274" max="11274" width="1.140625" style="494" customWidth="1"/>
    <col min="11275" max="11278" width="9.140625" style="494"/>
    <col min="11279" max="11279" width="15.5703125" style="494" customWidth="1"/>
    <col min="11280" max="11521" width="9.140625" style="494"/>
    <col min="11522" max="11522" width="0.85546875" style="494" customWidth="1"/>
    <col min="11523" max="11523" width="47.28515625" style="494" customWidth="1"/>
    <col min="11524" max="11524" width="12.28515625" style="494" customWidth="1"/>
    <col min="11525" max="11525" width="0.7109375" style="494" customWidth="1"/>
    <col min="11526" max="11526" width="8.85546875" style="494" customWidth="1"/>
    <col min="11527" max="11528" width="7.85546875" style="494" customWidth="1"/>
    <col min="11529" max="11529" width="8.140625" style="494" customWidth="1"/>
    <col min="11530" max="11530" width="1.140625" style="494" customWidth="1"/>
    <col min="11531" max="11534" width="9.140625" style="494"/>
    <col min="11535" max="11535" width="15.5703125" style="494" customWidth="1"/>
    <col min="11536" max="11777" width="9.140625" style="494"/>
    <col min="11778" max="11778" width="0.85546875" style="494" customWidth="1"/>
    <col min="11779" max="11779" width="47.28515625" style="494" customWidth="1"/>
    <col min="11780" max="11780" width="12.28515625" style="494" customWidth="1"/>
    <col min="11781" max="11781" width="0.7109375" style="494" customWidth="1"/>
    <col min="11782" max="11782" width="8.85546875" style="494" customWidth="1"/>
    <col min="11783" max="11784" width="7.85546875" style="494" customWidth="1"/>
    <col min="11785" max="11785" width="8.140625" style="494" customWidth="1"/>
    <col min="11786" max="11786" width="1.140625" style="494" customWidth="1"/>
    <col min="11787" max="11790" width="9.140625" style="494"/>
    <col min="11791" max="11791" width="15.5703125" style="494" customWidth="1"/>
    <col min="11792" max="12033" width="9.140625" style="494"/>
    <col min="12034" max="12034" width="0.85546875" style="494" customWidth="1"/>
    <col min="12035" max="12035" width="47.28515625" style="494" customWidth="1"/>
    <col min="12036" max="12036" width="12.28515625" style="494" customWidth="1"/>
    <col min="12037" max="12037" width="0.7109375" style="494" customWidth="1"/>
    <col min="12038" max="12038" width="8.85546875" style="494" customWidth="1"/>
    <col min="12039" max="12040" width="7.85546875" style="494" customWidth="1"/>
    <col min="12041" max="12041" width="8.140625" style="494" customWidth="1"/>
    <col min="12042" max="12042" width="1.140625" style="494" customWidth="1"/>
    <col min="12043" max="12046" width="9.140625" style="494"/>
    <col min="12047" max="12047" width="15.5703125" style="494" customWidth="1"/>
    <col min="12048" max="12289" width="9.140625" style="494"/>
    <col min="12290" max="12290" width="0.85546875" style="494" customWidth="1"/>
    <col min="12291" max="12291" width="47.28515625" style="494" customWidth="1"/>
    <col min="12292" max="12292" width="12.28515625" style="494" customWidth="1"/>
    <col min="12293" max="12293" width="0.7109375" style="494" customWidth="1"/>
    <col min="12294" max="12294" width="8.85546875" style="494" customWidth="1"/>
    <col min="12295" max="12296" width="7.85546875" style="494" customWidth="1"/>
    <col min="12297" max="12297" width="8.140625" style="494" customWidth="1"/>
    <col min="12298" max="12298" width="1.140625" style="494" customWidth="1"/>
    <col min="12299" max="12302" width="9.140625" style="494"/>
    <col min="12303" max="12303" width="15.5703125" style="494" customWidth="1"/>
    <col min="12304" max="12545" width="9.140625" style="494"/>
    <col min="12546" max="12546" width="0.85546875" style="494" customWidth="1"/>
    <col min="12547" max="12547" width="47.28515625" style="494" customWidth="1"/>
    <col min="12548" max="12548" width="12.28515625" style="494" customWidth="1"/>
    <col min="12549" max="12549" width="0.7109375" style="494" customWidth="1"/>
    <col min="12550" max="12550" width="8.85546875" style="494" customWidth="1"/>
    <col min="12551" max="12552" width="7.85546875" style="494" customWidth="1"/>
    <col min="12553" max="12553" width="8.140625" style="494" customWidth="1"/>
    <col min="12554" max="12554" width="1.140625" style="494" customWidth="1"/>
    <col min="12555" max="12558" width="9.140625" style="494"/>
    <col min="12559" max="12559" width="15.5703125" style="494" customWidth="1"/>
    <col min="12560" max="12801" width="9.140625" style="494"/>
    <col min="12802" max="12802" width="0.85546875" style="494" customWidth="1"/>
    <col min="12803" max="12803" width="47.28515625" style="494" customWidth="1"/>
    <col min="12804" max="12804" width="12.28515625" style="494" customWidth="1"/>
    <col min="12805" max="12805" width="0.7109375" style="494" customWidth="1"/>
    <col min="12806" max="12806" width="8.85546875" style="494" customWidth="1"/>
    <col min="12807" max="12808" width="7.85546875" style="494" customWidth="1"/>
    <col min="12809" max="12809" width="8.140625" style="494" customWidth="1"/>
    <col min="12810" max="12810" width="1.140625" style="494" customWidth="1"/>
    <col min="12811" max="12814" width="9.140625" style="494"/>
    <col min="12815" max="12815" width="15.5703125" style="494" customWidth="1"/>
    <col min="12816" max="13057" width="9.140625" style="494"/>
    <col min="13058" max="13058" width="0.85546875" style="494" customWidth="1"/>
    <col min="13059" max="13059" width="47.28515625" style="494" customWidth="1"/>
    <col min="13060" max="13060" width="12.28515625" style="494" customWidth="1"/>
    <col min="13061" max="13061" width="0.7109375" style="494" customWidth="1"/>
    <col min="13062" max="13062" width="8.85546875" style="494" customWidth="1"/>
    <col min="13063" max="13064" width="7.85546875" style="494" customWidth="1"/>
    <col min="13065" max="13065" width="8.140625" style="494" customWidth="1"/>
    <col min="13066" max="13066" width="1.140625" style="494" customWidth="1"/>
    <col min="13067" max="13070" width="9.140625" style="494"/>
    <col min="13071" max="13071" width="15.5703125" style="494" customWidth="1"/>
    <col min="13072" max="13313" width="9.140625" style="494"/>
    <col min="13314" max="13314" width="0.85546875" style="494" customWidth="1"/>
    <col min="13315" max="13315" width="47.28515625" style="494" customWidth="1"/>
    <col min="13316" max="13316" width="12.28515625" style="494" customWidth="1"/>
    <col min="13317" max="13317" width="0.7109375" style="494" customWidth="1"/>
    <col min="13318" max="13318" width="8.85546875" style="494" customWidth="1"/>
    <col min="13319" max="13320" width="7.85546875" style="494" customWidth="1"/>
    <col min="13321" max="13321" width="8.140625" style="494" customWidth="1"/>
    <col min="13322" max="13322" width="1.140625" style="494" customWidth="1"/>
    <col min="13323" max="13326" width="9.140625" style="494"/>
    <col min="13327" max="13327" width="15.5703125" style="494" customWidth="1"/>
    <col min="13328" max="13569" width="9.140625" style="494"/>
    <col min="13570" max="13570" width="0.85546875" style="494" customWidth="1"/>
    <col min="13571" max="13571" width="47.28515625" style="494" customWidth="1"/>
    <col min="13572" max="13572" width="12.28515625" style="494" customWidth="1"/>
    <col min="13573" max="13573" width="0.7109375" style="494" customWidth="1"/>
    <col min="13574" max="13574" width="8.85546875" style="494" customWidth="1"/>
    <col min="13575" max="13576" width="7.85546875" style="494" customWidth="1"/>
    <col min="13577" max="13577" width="8.140625" style="494" customWidth="1"/>
    <col min="13578" max="13578" width="1.140625" style="494" customWidth="1"/>
    <col min="13579" max="13582" width="9.140625" style="494"/>
    <col min="13583" max="13583" width="15.5703125" style="494" customWidth="1"/>
    <col min="13584" max="13825" width="9.140625" style="494"/>
    <col min="13826" max="13826" width="0.85546875" style="494" customWidth="1"/>
    <col min="13827" max="13827" width="47.28515625" style="494" customWidth="1"/>
    <col min="13828" max="13828" width="12.28515625" style="494" customWidth="1"/>
    <col min="13829" max="13829" width="0.7109375" style="494" customWidth="1"/>
    <col min="13830" max="13830" width="8.85546875" style="494" customWidth="1"/>
    <col min="13831" max="13832" width="7.85546875" style="494" customWidth="1"/>
    <col min="13833" max="13833" width="8.140625" style="494" customWidth="1"/>
    <col min="13834" max="13834" width="1.140625" style="494" customWidth="1"/>
    <col min="13835" max="13838" width="9.140625" style="494"/>
    <col min="13839" max="13839" width="15.5703125" style="494" customWidth="1"/>
    <col min="13840" max="14081" width="9.140625" style="494"/>
    <col min="14082" max="14082" width="0.85546875" style="494" customWidth="1"/>
    <col min="14083" max="14083" width="47.28515625" style="494" customWidth="1"/>
    <col min="14084" max="14084" width="12.28515625" style="494" customWidth="1"/>
    <col min="14085" max="14085" width="0.7109375" style="494" customWidth="1"/>
    <col min="14086" max="14086" width="8.85546875" style="494" customWidth="1"/>
    <col min="14087" max="14088" width="7.85546875" style="494" customWidth="1"/>
    <col min="14089" max="14089" width="8.140625" style="494" customWidth="1"/>
    <col min="14090" max="14090" width="1.140625" style="494" customWidth="1"/>
    <col min="14091" max="14094" width="9.140625" style="494"/>
    <col min="14095" max="14095" width="15.5703125" style="494" customWidth="1"/>
    <col min="14096" max="14337" width="9.140625" style="494"/>
    <col min="14338" max="14338" width="0.85546875" style="494" customWidth="1"/>
    <col min="14339" max="14339" width="47.28515625" style="494" customWidth="1"/>
    <col min="14340" max="14340" width="12.28515625" style="494" customWidth="1"/>
    <col min="14341" max="14341" width="0.7109375" style="494" customWidth="1"/>
    <col min="14342" max="14342" width="8.85546875" style="494" customWidth="1"/>
    <col min="14343" max="14344" width="7.85546875" style="494" customWidth="1"/>
    <col min="14345" max="14345" width="8.140625" style="494" customWidth="1"/>
    <col min="14346" max="14346" width="1.140625" style="494" customWidth="1"/>
    <col min="14347" max="14350" width="9.140625" style="494"/>
    <col min="14351" max="14351" width="15.5703125" style="494" customWidth="1"/>
    <col min="14352" max="14593" width="9.140625" style="494"/>
    <col min="14594" max="14594" width="0.85546875" style="494" customWidth="1"/>
    <col min="14595" max="14595" width="47.28515625" style="494" customWidth="1"/>
    <col min="14596" max="14596" width="12.28515625" style="494" customWidth="1"/>
    <col min="14597" max="14597" width="0.7109375" style="494" customWidth="1"/>
    <col min="14598" max="14598" width="8.85546875" style="494" customWidth="1"/>
    <col min="14599" max="14600" width="7.85546875" style="494" customWidth="1"/>
    <col min="14601" max="14601" width="8.140625" style="494" customWidth="1"/>
    <col min="14602" max="14602" width="1.140625" style="494" customWidth="1"/>
    <col min="14603" max="14606" width="9.140625" style="494"/>
    <col min="14607" max="14607" width="15.5703125" style="494" customWidth="1"/>
    <col min="14608" max="14849" width="9.140625" style="494"/>
    <col min="14850" max="14850" width="0.85546875" style="494" customWidth="1"/>
    <col min="14851" max="14851" width="47.28515625" style="494" customWidth="1"/>
    <col min="14852" max="14852" width="12.28515625" style="494" customWidth="1"/>
    <col min="14853" max="14853" width="0.7109375" style="494" customWidth="1"/>
    <col min="14854" max="14854" width="8.85546875" style="494" customWidth="1"/>
    <col min="14855" max="14856" width="7.85546875" style="494" customWidth="1"/>
    <col min="14857" max="14857" width="8.140625" style="494" customWidth="1"/>
    <col min="14858" max="14858" width="1.140625" style="494" customWidth="1"/>
    <col min="14859" max="14862" width="9.140625" style="494"/>
    <col min="14863" max="14863" width="15.5703125" style="494" customWidth="1"/>
    <col min="14864" max="15105" width="9.140625" style="494"/>
    <col min="15106" max="15106" width="0.85546875" style="494" customWidth="1"/>
    <col min="15107" max="15107" width="47.28515625" style="494" customWidth="1"/>
    <col min="15108" max="15108" width="12.28515625" style="494" customWidth="1"/>
    <col min="15109" max="15109" width="0.7109375" style="494" customWidth="1"/>
    <col min="15110" max="15110" width="8.85546875" style="494" customWidth="1"/>
    <col min="15111" max="15112" width="7.85546875" style="494" customWidth="1"/>
    <col min="15113" max="15113" width="8.140625" style="494" customWidth="1"/>
    <col min="15114" max="15114" width="1.140625" style="494" customWidth="1"/>
    <col min="15115" max="15118" width="9.140625" style="494"/>
    <col min="15119" max="15119" width="15.5703125" style="494" customWidth="1"/>
    <col min="15120" max="15361" width="9.140625" style="494"/>
    <col min="15362" max="15362" width="0.85546875" style="494" customWidth="1"/>
    <col min="15363" max="15363" width="47.28515625" style="494" customWidth="1"/>
    <col min="15364" max="15364" width="12.28515625" style="494" customWidth="1"/>
    <col min="15365" max="15365" width="0.7109375" style="494" customWidth="1"/>
    <col min="15366" max="15366" width="8.85546875" style="494" customWidth="1"/>
    <col min="15367" max="15368" width="7.85546875" style="494" customWidth="1"/>
    <col min="15369" max="15369" width="8.140625" style="494" customWidth="1"/>
    <col min="15370" max="15370" width="1.140625" style="494" customWidth="1"/>
    <col min="15371" max="15374" width="9.140625" style="494"/>
    <col min="15375" max="15375" width="15.5703125" style="494" customWidth="1"/>
    <col min="15376" max="15617" width="9.140625" style="494"/>
    <col min="15618" max="15618" width="0.85546875" style="494" customWidth="1"/>
    <col min="15619" max="15619" width="47.28515625" style="494" customWidth="1"/>
    <col min="15620" max="15620" width="12.28515625" style="494" customWidth="1"/>
    <col min="15621" max="15621" width="0.7109375" style="494" customWidth="1"/>
    <col min="15622" max="15622" width="8.85546875" style="494" customWidth="1"/>
    <col min="15623" max="15624" width="7.85546875" style="494" customWidth="1"/>
    <col min="15625" max="15625" width="8.140625" style="494" customWidth="1"/>
    <col min="15626" max="15626" width="1.140625" style="494" customWidth="1"/>
    <col min="15627" max="15630" width="9.140625" style="494"/>
    <col min="15631" max="15631" width="15.5703125" style="494" customWidth="1"/>
    <col min="15632" max="15873" width="9.140625" style="494"/>
    <col min="15874" max="15874" width="0.85546875" style="494" customWidth="1"/>
    <col min="15875" max="15875" width="47.28515625" style="494" customWidth="1"/>
    <col min="15876" max="15876" width="12.28515625" style="494" customWidth="1"/>
    <col min="15877" max="15877" width="0.7109375" style="494" customWidth="1"/>
    <col min="15878" max="15878" width="8.85546875" style="494" customWidth="1"/>
    <col min="15879" max="15880" width="7.85546875" style="494" customWidth="1"/>
    <col min="15881" max="15881" width="8.140625" style="494" customWidth="1"/>
    <col min="15882" max="15882" width="1.140625" style="494" customWidth="1"/>
    <col min="15883" max="15886" width="9.140625" style="494"/>
    <col min="15887" max="15887" width="15.5703125" style="494" customWidth="1"/>
    <col min="15888" max="16129" width="9.140625" style="494"/>
    <col min="16130" max="16130" width="0.85546875" style="494" customWidth="1"/>
    <col min="16131" max="16131" width="47.28515625" style="494" customWidth="1"/>
    <col min="16132" max="16132" width="12.28515625" style="494" customWidth="1"/>
    <col min="16133" max="16133" width="0.7109375" style="494" customWidth="1"/>
    <col min="16134" max="16134" width="8.85546875" style="494" customWidth="1"/>
    <col min="16135" max="16136" width="7.85546875" style="494" customWidth="1"/>
    <col min="16137" max="16137" width="8.140625" style="494" customWidth="1"/>
    <col min="16138" max="16138" width="1.140625" style="494" customWidth="1"/>
    <col min="16139" max="16142" width="9.140625" style="494"/>
    <col min="16143" max="16143" width="15.5703125" style="494" customWidth="1"/>
    <col min="16144" max="16384" width="9.140625" style="494"/>
  </cols>
  <sheetData>
    <row r="1" spans="1:34" x14ac:dyDescent="0.25">
      <c r="A1" s="630"/>
      <c r="B1" s="630"/>
      <c r="C1" s="631"/>
      <c r="D1" s="630"/>
      <c r="E1" s="631"/>
      <c r="F1" s="631"/>
      <c r="G1" s="631"/>
      <c r="H1" s="631"/>
      <c r="I1" s="631"/>
      <c r="J1" s="630"/>
      <c r="L1" s="632" t="s">
        <v>264</v>
      </c>
    </row>
    <row r="2" spans="1:34" ht="20.25" x14ac:dyDescent="0.3">
      <c r="A2" s="630"/>
      <c r="B2" s="631"/>
      <c r="C2" s="631"/>
      <c r="D2" s="753" t="s">
        <v>374</v>
      </c>
      <c r="E2" s="753"/>
      <c r="F2" s="753"/>
      <c r="G2" s="753"/>
      <c r="H2" s="753"/>
      <c r="I2" s="753"/>
      <c r="J2" s="753"/>
    </row>
    <row r="3" spans="1:34" ht="15.75" x14ac:dyDescent="0.25">
      <c r="A3" s="630"/>
      <c r="B3" s="630"/>
      <c r="C3" s="631"/>
      <c r="D3" s="754"/>
      <c r="E3" s="754"/>
      <c r="F3" s="754"/>
      <c r="G3" s="754"/>
      <c r="H3" s="754"/>
      <c r="I3" s="754"/>
      <c r="J3" s="630"/>
    </row>
    <row r="4" spans="1:34" ht="15.75" x14ac:dyDescent="0.25">
      <c r="A4" s="630"/>
      <c r="B4" s="630"/>
      <c r="C4" s="631"/>
      <c r="D4" s="633"/>
      <c r="E4" s="634"/>
      <c r="F4" s="635"/>
      <c r="G4" s="636"/>
      <c r="H4" s="636"/>
      <c r="I4" s="636"/>
      <c r="J4" s="630"/>
    </row>
    <row r="5" spans="1:34" ht="15.75" x14ac:dyDescent="0.25">
      <c r="A5" s="630"/>
      <c r="B5" s="630"/>
      <c r="C5" s="755" t="s">
        <v>194</v>
      </c>
      <c r="D5" s="755"/>
      <c r="E5" s="755"/>
      <c r="F5" s="755"/>
      <c r="G5" s="755"/>
      <c r="H5" s="755"/>
      <c r="I5" s="755"/>
      <c r="J5" s="630"/>
    </row>
    <row r="6" spans="1:34" ht="15.75" thickBot="1" x14ac:dyDescent="0.3">
      <c r="A6" s="630"/>
      <c r="B6" s="630"/>
      <c r="C6" s="756" t="s">
        <v>375</v>
      </c>
      <c r="D6" s="756"/>
      <c r="E6" s="756"/>
      <c r="F6" s="756"/>
      <c r="G6" s="756"/>
      <c r="H6" s="756"/>
      <c r="I6" s="756"/>
      <c r="J6" s="630"/>
    </row>
    <row r="7" spans="1:34" x14ac:dyDescent="0.25">
      <c r="A7" s="630"/>
      <c r="B7" s="637"/>
      <c r="C7" s="638"/>
      <c r="D7" s="639"/>
      <c r="E7" s="640"/>
      <c r="F7" s="640"/>
      <c r="G7" s="640"/>
      <c r="H7" s="640"/>
      <c r="I7" s="640"/>
      <c r="J7" s="641"/>
    </row>
    <row r="8" spans="1:34" x14ac:dyDescent="0.25">
      <c r="A8" s="630"/>
      <c r="B8" s="642"/>
      <c r="C8" s="643" t="s">
        <v>404</v>
      </c>
      <c r="D8" s="644">
        <v>4.3</v>
      </c>
      <c r="E8" s="645"/>
      <c r="F8" s="757"/>
      <c r="G8" s="757"/>
      <c r="H8" s="757"/>
      <c r="I8" s="646"/>
      <c r="J8" s="647"/>
    </row>
    <row r="9" spans="1:34" x14ac:dyDescent="0.25">
      <c r="A9" s="630"/>
      <c r="B9" s="642"/>
      <c r="C9" s="643" t="s">
        <v>376</v>
      </c>
      <c r="D9" s="648">
        <f>'[9]ERR &amp; Sensitivity Analysis'!D20</f>
        <v>-6.7917275875398753E-3</v>
      </c>
      <c r="E9" s="645"/>
      <c r="F9" s="645"/>
      <c r="G9" s="645"/>
      <c r="H9" s="645"/>
      <c r="I9" s="645"/>
      <c r="J9" s="647"/>
    </row>
    <row r="10" spans="1:34" ht="24.75" x14ac:dyDescent="0.25">
      <c r="A10" s="630"/>
      <c r="B10" s="642"/>
      <c r="C10" s="643" t="s">
        <v>405</v>
      </c>
      <c r="D10" s="644">
        <f>'Cost-Benefit Summary'!B7/'Dollar Conversion'!C5/1000000*'Poverty Scorecard'!Y12/'Poverty Scorecard'!AC12</f>
        <v>1.3312841790929406</v>
      </c>
      <c r="E10" s="645"/>
      <c r="F10" s="645"/>
      <c r="G10" s="645"/>
      <c r="H10" s="645"/>
      <c r="I10" s="645"/>
      <c r="J10" s="647"/>
    </row>
    <row r="11" spans="1:34" x14ac:dyDescent="0.25">
      <c r="A11" s="630"/>
      <c r="B11" s="642"/>
      <c r="C11" s="649" t="s">
        <v>377</v>
      </c>
      <c r="D11" s="650">
        <f>'Cost-Benefit Summary'!B16/'Dollar Conversion'!C5/1000000*'Poverty Scorecard'!Y12/'Poverty Scorecard'!AC12</f>
        <v>2.3290846400458229</v>
      </c>
      <c r="E11" s="645"/>
      <c r="F11" s="630"/>
      <c r="G11" s="630"/>
      <c r="H11" s="630"/>
      <c r="I11" s="630"/>
      <c r="J11" s="647"/>
      <c r="O11" s="651" t="s">
        <v>378</v>
      </c>
      <c r="P11" s="651" t="s">
        <v>379</v>
      </c>
      <c r="Q11" s="651" t="s">
        <v>156</v>
      </c>
      <c r="R11" s="651" t="s">
        <v>380</v>
      </c>
      <c r="S11" s="651" t="s">
        <v>381</v>
      </c>
      <c r="T11" s="651">
        <v>2000</v>
      </c>
      <c r="U11" s="651">
        <v>2001</v>
      </c>
      <c r="V11" s="651">
        <v>2002</v>
      </c>
      <c r="W11" s="651">
        <v>2003</v>
      </c>
      <c r="X11" s="651">
        <v>2004</v>
      </c>
      <c r="Y11" s="651">
        <v>2005</v>
      </c>
      <c r="Z11" s="651">
        <v>2006</v>
      </c>
      <c r="AA11" s="651">
        <v>2007</v>
      </c>
      <c r="AB11" s="651">
        <v>2008</v>
      </c>
      <c r="AC11" s="651">
        <v>2009</v>
      </c>
      <c r="AD11" s="651">
        <v>2010</v>
      </c>
      <c r="AE11" s="651">
        <v>2011</v>
      </c>
      <c r="AF11" s="651">
        <v>2012</v>
      </c>
      <c r="AG11" s="651">
        <v>2013</v>
      </c>
      <c r="AH11" s="651">
        <v>2014</v>
      </c>
    </row>
    <row r="12" spans="1:34" x14ac:dyDescent="0.25">
      <c r="A12" s="630"/>
      <c r="B12" s="642"/>
      <c r="C12" s="649"/>
      <c r="D12" s="652"/>
      <c r="E12" s="645"/>
      <c r="F12" s="752" t="s">
        <v>382</v>
      </c>
      <c r="G12" s="752"/>
      <c r="H12" s="752"/>
      <c r="I12" s="752"/>
      <c r="J12" s="647"/>
      <c r="O12" s="651" t="s">
        <v>383</v>
      </c>
      <c r="P12" s="651" t="s">
        <v>384</v>
      </c>
      <c r="Q12" s="651" t="s">
        <v>385</v>
      </c>
      <c r="R12" s="651"/>
      <c r="S12" s="651" t="s">
        <v>386</v>
      </c>
      <c r="T12" s="651">
        <v>172.19200000000001</v>
      </c>
      <c r="U12" s="651">
        <v>177.042</v>
      </c>
      <c r="V12" s="651">
        <v>179.86699999999999</v>
      </c>
      <c r="W12" s="651">
        <v>184</v>
      </c>
      <c r="X12" s="651">
        <v>188.90799999999999</v>
      </c>
      <c r="Y12" s="651">
        <v>195.267</v>
      </c>
      <c r="Z12" s="651">
        <v>201.55799999999999</v>
      </c>
      <c r="AA12" s="651">
        <v>207.34399999999999</v>
      </c>
      <c r="AB12" s="651">
        <v>215.25399999999999</v>
      </c>
      <c r="AC12" s="651">
        <v>214.565</v>
      </c>
      <c r="AD12" s="651">
        <v>218.08</v>
      </c>
      <c r="AE12" s="651">
        <v>224.93199999999999</v>
      </c>
      <c r="AF12" s="651">
        <v>229.59899999999999</v>
      </c>
      <c r="AG12" s="651">
        <v>232.96</v>
      </c>
      <c r="AH12" s="651">
        <v>236.226</v>
      </c>
    </row>
    <row r="13" spans="1:34" x14ac:dyDescent="0.25">
      <c r="A13" s="630"/>
      <c r="B13" s="642"/>
      <c r="C13" s="653" t="s">
        <v>387</v>
      </c>
      <c r="D13" s="654" t="s">
        <v>147</v>
      </c>
      <c r="E13" s="655"/>
      <c r="F13" s="654" t="s">
        <v>388</v>
      </c>
      <c r="G13" s="654" t="s">
        <v>406</v>
      </c>
      <c r="H13" s="654" t="s">
        <v>389</v>
      </c>
      <c r="I13" s="654" t="s">
        <v>390</v>
      </c>
      <c r="J13" s="647"/>
      <c r="O13" s="651" t="s">
        <v>383</v>
      </c>
      <c r="P13" s="651" t="s">
        <v>384</v>
      </c>
      <c r="Q13" s="651" t="s">
        <v>391</v>
      </c>
      <c r="R13" s="651"/>
      <c r="S13" s="651" t="s">
        <v>392</v>
      </c>
      <c r="T13" s="651">
        <v>3.367</v>
      </c>
      <c r="U13" s="651">
        <v>2.8170000000000002</v>
      </c>
      <c r="V13" s="651">
        <v>1.5960000000000001</v>
      </c>
      <c r="W13" s="651">
        <v>2.298</v>
      </c>
      <c r="X13" s="651">
        <v>2.6680000000000001</v>
      </c>
      <c r="Y13" s="651">
        <v>3.3660000000000001</v>
      </c>
      <c r="Z13" s="651">
        <v>3.222</v>
      </c>
      <c r="AA13" s="651">
        <v>2.871</v>
      </c>
      <c r="AB13" s="651">
        <v>3.8149999999999999</v>
      </c>
      <c r="AC13" s="651">
        <v>-0.32</v>
      </c>
      <c r="AD13" s="651">
        <v>1.6379999999999999</v>
      </c>
      <c r="AE13" s="651">
        <v>3.1419999999999999</v>
      </c>
      <c r="AF13" s="651">
        <v>2.0750000000000002</v>
      </c>
      <c r="AG13" s="651">
        <v>1.464</v>
      </c>
      <c r="AH13" s="651">
        <v>1.4019999999999999</v>
      </c>
    </row>
    <row r="14" spans="1:34" x14ac:dyDescent="0.25">
      <c r="A14" s="630"/>
      <c r="B14" s="642"/>
      <c r="C14" s="656"/>
      <c r="D14" s="657"/>
      <c r="E14" s="658"/>
      <c r="F14" s="657"/>
      <c r="G14" s="657"/>
      <c r="H14" s="657"/>
      <c r="I14" s="657"/>
      <c r="J14" s="647"/>
    </row>
    <row r="15" spans="1:34" x14ac:dyDescent="0.25">
      <c r="A15" s="630"/>
      <c r="B15" s="642"/>
      <c r="C15" s="645" t="s">
        <v>407</v>
      </c>
      <c r="D15" s="659">
        <f>D16/Q17</f>
        <v>9313.3217993079579</v>
      </c>
      <c r="E15" s="660"/>
      <c r="F15" s="661"/>
      <c r="G15" s="661"/>
      <c r="H15" s="661"/>
      <c r="I15" s="661"/>
      <c r="J15" s="647"/>
    </row>
    <row r="16" spans="1:34" x14ac:dyDescent="0.25">
      <c r="A16" s="630"/>
      <c r="B16" s="642"/>
      <c r="C16" s="662" t="s">
        <v>408</v>
      </c>
      <c r="D16" s="659">
        <v>53831</v>
      </c>
      <c r="E16" s="660"/>
      <c r="F16" s="663"/>
      <c r="G16" s="663"/>
      <c r="H16" s="663"/>
      <c r="I16" s="663"/>
      <c r="J16" s="647"/>
    </row>
    <row r="17" spans="1:18" x14ac:dyDescent="0.25">
      <c r="A17" s="630"/>
      <c r="B17" s="642"/>
      <c r="C17" s="662" t="s">
        <v>409</v>
      </c>
      <c r="D17" s="664">
        <f>P20*(1+P19)^20</f>
        <v>36404814.399680942</v>
      </c>
      <c r="E17" s="660"/>
      <c r="F17" s="665"/>
      <c r="G17" s="665"/>
      <c r="H17" s="665"/>
      <c r="I17" s="665"/>
      <c r="J17" s="647"/>
      <c r="P17" s="666" t="s">
        <v>393</v>
      </c>
      <c r="Q17" s="494">
        <v>5.78</v>
      </c>
      <c r="R17" s="666" t="s">
        <v>394</v>
      </c>
    </row>
    <row r="18" spans="1:18" x14ac:dyDescent="0.25">
      <c r="A18" s="630"/>
      <c r="B18" s="642"/>
      <c r="C18" s="662"/>
      <c r="D18" s="667"/>
      <c r="E18" s="660"/>
      <c r="F18" s="665"/>
      <c r="G18" s="665"/>
      <c r="H18" s="665"/>
      <c r="I18" s="665"/>
      <c r="J18" s="647"/>
    </row>
    <row r="19" spans="1:18" x14ac:dyDescent="0.25">
      <c r="A19" s="630"/>
      <c r="B19" s="642"/>
      <c r="C19" s="662" t="s">
        <v>410</v>
      </c>
      <c r="D19" s="665"/>
      <c r="E19" s="660"/>
      <c r="F19" s="668">
        <v>0.5958</v>
      </c>
      <c r="G19" s="668">
        <v>0.81769999999999998</v>
      </c>
      <c r="H19" s="668">
        <v>0.13</v>
      </c>
      <c r="I19" s="668">
        <v>0.05</v>
      </c>
      <c r="J19" s="647"/>
      <c r="O19" s="666" t="s">
        <v>395</v>
      </c>
      <c r="P19" s="669">
        <v>2.12E-2</v>
      </c>
      <c r="Q19" s="666" t="s">
        <v>396</v>
      </c>
    </row>
    <row r="20" spans="1:18" x14ac:dyDescent="0.25">
      <c r="A20" s="630"/>
      <c r="B20" s="642"/>
      <c r="C20" s="670" t="s">
        <v>411</v>
      </c>
      <c r="D20" s="671"/>
      <c r="E20" s="672"/>
      <c r="F20" s="668">
        <v>0.5958</v>
      </c>
      <c r="G20" s="668">
        <v>0.81769999999999998</v>
      </c>
      <c r="H20" s="668">
        <v>0.13</v>
      </c>
      <c r="I20" s="668">
        <v>0.05</v>
      </c>
      <c r="J20" s="647"/>
      <c r="O20" s="666" t="s">
        <v>397</v>
      </c>
      <c r="P20" s="494">
        <v>23930000</v>
      </c>
    </row>
    <row r="21" spans="1:18" x14ac:dyDescent="0.25">
      <c r="A21" s="630"/>
      <c r="B21" s="673"/>
      <c r="C21" s="674"/>
      <c r="D21" s="675"/>
      <c r="E21" s="676"/>
      <c r="F21" s="675"/>
      <c r="G21" s="677"/>
      <c r="H21" s="677"/>
      <c r="I21" s="677"/>
      <c r="J21" s="647"/>
    </row>
    <row r="22" spans="1:18" x14ac:dyDescent="0.25">
      <c r="A22" s="630"/>
      <c r="B22" s="642"/>
      <c r="C22" s="653" t="s">
        <v>398</v>
      </c>
      <c r="D22" s="654"/>
      <c r="E22" s="655"/>
      <c r="F22" s="654"/>
      <c r="G22" s="654"/>
      <c r="H22" s="654"/>
      <c r="I22" s="654"/>
      <c r="J22" s="647"/>
    </row>
    <row r="23" spans="1:18" x14ac:dyDescent="0.25">
      <c r="A23" s="630"/>
      <c r="B23" s="642"/>
      <c r="C23" s="656"/>
      <c r="D23" s="657"/>
      <c r="E23" s="658"/>
      <c r="F23" s="657"/>
      <c r="G23" s="657"/>
      <c r="H23" s="657"/>
      <c r="I23" s="657"/>
      <c r="J23" s="647"/>
    </row>
    <row r="24" spans="1:18" x14ac:dyDescent="0.25">
      <c r="A24" s="630"/>
      <c r="B24" s="642"/>
      <c r="C24" s="662" t="s">
        <v>399</v>
      </c>
      <c r="D24" s="678">
        <f>SUMPRODUCT(G24:I24,G19:I19)</f>
        <v>24.67392813585159</v>
      </c>
      <c r="E24" s="679"/>
      <c r="F24" s="680">
        <f>$D$10*F19*1000000/($D$16*F19)</f>
        <v>24.730808996543637</v>
      </c>
      <c r="G24" s="680">
        <f t="shared" ref="G24:I24" si="0">$D$10*G19*1000000/($D$16*G19)</f>
        <v>24.730808996543644</v>
      </c>
      <c r="H24" s="680">
        <f t="shared" si="0"/>
        <v>24.730808996543637</v>
      </c>
      <c r="I24" s="680">
        <f t="shared" si="0"/>
        <v>24.730808996543633</v>
      </c>
      <c r="J24" s="647"/>
    </row>
    <row r="25" spans="1:18" x14ac:dyDescent="0.25">
      <c r="A25" s="630"/>
      <c r="B25" s="642"/>
      <c r="C25" s="681" t="s">
        <v>412</v>
      </c>
      <c r="D25" s="682">
        <f>SUMPRODUCT(G25:I25,G19:I19)</f>
        <v>3.7708272785962796E-2</v>
      </c>
      <c r="E25" s="683"/>
      <c r="F25" s="684">
        <f>F24/(1.25/2*365)</f>
        <v>0.10840902573827348</v>
      </c>
      <c r="G25" s="684">
        <f>G24/((1.25+0.75/2)*365)</f>
        <v>4.1695779130105193E-2</v>
      </c>
      <c r="H25" s="684">
        <f>H24/(3*365)</f>
        <v>2.258521369547364E-2</v>
      </c>
      <c r="I25" s="684">
        <f>I24/(5*365)</f>
        <v>1.3551128217284183E-2</v>
      </c>
      <c r="J25" s="647"/>
    </row>
    <row r="26" spans="1:18" x14ac:dyDescent="0.25">
      <c r="A26" s="630"/>
      <c r="B26" s="642"/>
      <c r="C26" s="685"/>
      <c r="D26" s="675"/>
      <c r="E26" s="676"/>
      <c r="F26" s="686"/>
      <c r="G26" s="686"/>
      <c r="H26" s="686"/>
      <c r="I26" s="686"/>
      <c r="J26" s="647"/>
    </row>
    <row r="27" spans="1:18" x14ac:dyDescent="0.25">
      <c r="A27" s="630"/>
      <c r="B27" s="642"/>
      <c r="C27" s="653" t="s">
        <v>400</v>
      </c>
      <c r="D27" s="687"/>
      <c r="E27" s="688"/>
      <c r="F27" s="687"/>
      <c r="G27" s="687"/>
      <c r="H27" s="687"/>
      <c r="I27" s="687"/>
      <c r="J27" s="647"/>
    </row>
    <row r="28" spans="1:18" x14ac:dyDescent="0.25">
      <c r="A28" s="630"/>
      <c r="B28" s="642"/>
      <c r="C28" s="649"/>
      <c r="D28" s="689"/>
      <c r="E28" s="690"/>
      <c r="F28" s="689"/>
      <c r="G28" s="689"/>
      <c r="H28" s="689"/>
      <c r="I28" s="689"/>
      <c r="J28" s="647"/>
    </row>
    <row r="29" spans="1:18" x14ac:dyDescent="0.25">
      <c r="A29" s="630"/>
      <c r="B29" s="642"/>
      <c r="C29" s="670" t="s">
        <v>413</v>
      </c>
      <c r="D29" s="691">
        <f>D10/D11</f>
        <v>0.57159115482670853</v>
      </c>
      <c r="E29" s="692"/>
      <c r="F29" s="693">
        <f>F19*$D$16*F24/($D$11*1000000)</f>
        <v>0.34055401004575286</v>
      </c>
      <c r="G29" s="693">
        <f>G19*$D$16*G24/($D$11*1000000)</f>
        <v>0.46739008730179954</v>
      </c>
      <c r="H29" s="693">
        <f>H19*$D$16*H24/($D$11*1000000)</f>
        <v>7.4306850127472096E-2</v>
      </c>
      <c r="I29" s="693">
        <f>I19*$D$16*I24/($D$11*1000000)</f>
        <v>2.8579557741335419E-2</v>
      </c>
      <c r="J29" s="647"/>
    </row>
    <row r="30" spans="1:18" x14ac:dyDescent="0.25">
      <c r="A30" s="630"/>
      <c r="B30" s="642"/>
      <c r="C30" s="685"/>
      <c r="D30" s="675"/>
      <c r="E30" s="676"/>
      <c r="F30" s="694"/>
      <c r="G30" s="694"/>
      <c r="H30" s="694"/>
      <c r="I30" s="694"/>
      <c r="J30" s="647"/>
    </row>
    <row r="31" spans="1:18" x14ac:dyDescent="0.25">
      <c r="A31" s="630"/>
      <c r="B31" s="642"/>
      <c r="C31" s="643" t="s">
        <v>414</v>
      </c>
      <c r="D31" s="695">
        <v>0.51</v>
      </c>
      <c r="E31" s="696"/>
      <c r="F31" s="697"/>
      <c r="G31" s="697"/>
      <c r="H31" s="697"/>
      <c r="I31" s="697"/>
      <c r="J31" s="647"/>
    </row>
    <row r="32" spans="1:18" x14ac:dyDescent="0.25">
      <c r="A32" s="630"/>
      <c r="B32" s="642"/>
      <c r="C32" s="662"/>
      <c r="D32" s="698"/>
      <c r="E32" s="696"/>
      <c r="F32" s="697"/>
      <c r="G32" s="697"/>
      <c r="H32" s="697"/>
      <c r="I32" s="697"/>
      <c r="J32" s="647"/>
    </row>
    <row r="33" spans="1:10" x14ac:dyDescent="0.25">
      <c r="A33" s="630"/>
      <c r="B33" s="642"/>
      <c r="C33" s="662" t="s">
        <v>415</v>
      </c>
      <c r="D33" s="699">
        <v>510</v>
      </c>
      <c r="E33" s="645"/>
      <c r="F33" s="645"/>
      <c r="G33" s="645"/>
      <c r="H33" s="645"/>
      <c r="I33" s="645"/>
      <c r="J33" s="647"/>
    </row>
    <row r="34" spans="1:10" x14ac:dyDescent="0.25">
      <c r="A34" s="630"/>
      <c r="B34" s="642"/>
      <c r="C34" s="700" t="s">
        <v>401</v>
      </c>
      <c r="D34" s="664" t="s">
        <v>402</v>
      </c>
      <c r="E34" s="701"/>
      <c r="F34" s="701"/>
      <c r="G34" s="701"/>
      <c r="H34" s="701"/>
      <c r="I34" s="701"/>
      <c r="J34" s="647"/>
    </row>
    <row r="35" spans="1:10" x14ac:dyDescent="0.25">
      <c r="A35" s="630"/>
      <c r="B35" s="642"/>
      <c r="C35" s="662"/>
      <c r="D35" s="702"/>
      <c r="E35" s="645"/>
      <c r="F35" s="645"/>
      <c r="G35" s="645"/>
      <c r="H35" s="645"/>
      <c r="I35" s="645"/>
      <c r="J35" s="647"/>
    </row>
    <row r="36" spans="1:10" x14ac:dyDescent="0.25">
      <c r="A36" s="630"/>
      <c r="B36" s="642"/>
      <c r="C36" s="703" t="s">
        <v>403</v>
      </c>
      <c r="D36" s="704"/>
      <c r="E36" s="705"/>
      <c r="F36" s="706"/>
      <c r="G36" s="706"/>
      <c r="H36" s="706"/>
      <c r="I36" s="706"/>
      <c r="J36" s="647"/>
    </row>
    <row r="37" spans="1:10" x14ac:dyDescent="0.25">
      <c r="A37" s="630"/>
      <c r="B37" s="642"/>
      <c r="C37" s="707" t="s">
        <v>416</v>
      </c>
      <c r="D37" s="704"/>
      <c r="E37" s="705"/>
      <c r="F37" s="706"/>
      <c r="G37" s="706"/>
      <c r="H37" s="706"/>
      <c r="I37" s="706"/>
      <c r="J37" s="647"/>
    </row>
    <row r="38" spans="1:10" x14ac:dyDescent="0.25">
      <c r="A38" s="630"/>
      <c r="B38" s="642"/>
      <c r="C38" s="707" t="s">
        <v>417</v>
      </c>
      <c r="D38" s="704"/>
      <c r="E38" s="705"/>
      <c r="F38" s="706"/>
      <c r="G38" s="706"/>
      <c r="H38" s="706"/>
      <c r="I38" s="706"/>
      <c r="J38" s="647"/>
    </row>
    <row r="39" spans="1:10" x14ac:dyDescent="0.25">
      <c r="A39" s="630"/>
      <c r="B39" s="642"/>
      <c r="C39" s="708" t="s">
        <v>418</v>
      </c>
      <c r="D39" s="709"/>
      <c r="E39" s="709"/>
      <c r="F39" s="709"/>
      <c r="G39" s="709"/>
      <c r="H39" s="709"/>
      <c r="I39" s="709"/>
      <c r="J39" s="647"/>
    </row>
    <row r="40" spans="1:10" x14ac:dyDescent="0.25">
      <c r="A40" s="631"/>
      <c r="B40" s="642"/>
      <c r="C40" s="708" t="s">
        <v>419</v>
      </c>
      <c r="D40" s="709"/>
      <c r="E40" s="709"/>
      <c r="F40" s="709"/>
      <c r="G40" s="709"/>
      <c r="H40" s="709"/>
      <c r="I40" s="709"/>
      <c r="J40" s="647"/>
    </row>
    <row r="41" spans="1:10" ht="15.75" thickBot="1" x14ac:dyDescent="0.3">
      <c r="A41" s="631"/>
      <c r="B41" s="710"/>
      <c r="C41" s="711"/>
      <c r="D41" s="712"/>
      <c r="E41" s="712"/>
      <c r="F41" s="712"/>
      <c r="G41" s="712"/>
      <c r="H41" s="712"/>
      <c r="I41" s="712"/>
      <c r="J41" s="713"/>
    </row>
  </sheetData>
  <mergeCells count="6">
    <mergeCell ref="F12:I12"/>
    <mergeCell ref="D2:J2"/>
    <mergeCell ref="D3:I3"/>
    <mergeCell ref="C5:I5"/>
    <mergeCell ref="C6:I6"/>
    <mergeCell ref="F8:H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5"/>
  <sheetViews>
    <sheetView tabSelected="1" workbookViewId="0"/>
  </sheetViews>
  <sheetFormatPr defaultRowHeight="12.75" x14ac:dyDescent="0.2"/>
  <cols>
    <col min="1" max="1" width="7.7109375" style="501" customWidth="1"/>
    <col min="2" max="2" width="36.7109375" style="501" customWidth="1"/>
    <col min="3" max="4" width="45.7109375" style="501" customWidth="1"/>
    <col min="5" max="16384" width="9.140625" style="501"/>
  </cols>
  <sheetData>
    <row r="1" spans="2:5" x14ac:dyDescent="0.2">
      <c r="D1" s="503" t="s">
        <v>309</v>
      </c>
    </row>
    <row r="2" spans="2:5" x14ac:dyDescent="0.2">
      <c r="C2" s="716" t="s">
        <v>310</v>
      </c>
      <c r="D2" s="716"/>
    </row>
    <row r="3" spans="2:5" ht="12.75" customHeight="1" x14ac:dyDescent="0.2">
      <c r="C3" s="716"/>
      <c r="D3" s="716"/>
    </row>
    <row r="4" spans="2:5" x14ac:dyDescent="0.2">
      <c r="C4" s="716"/>
      <c r="D4" s="716"/>
    </row>
    <row r="5" spans="2:5" x14ac:dyDescent="0.2">
      <c r="C5" s="716"/>
      <c r="D5" s="716"/>
    </row>
    <row r="6" spans="2:5" x14ac:dyDescent="0.2">
      <c r="C6" s="716"/>
      <c r="D6" s="716"/>
    </row>
    <row r="7" spans="2:5" ht="25.5" customHeight="1" x14ac:dyDescent="0.25">
      <c r="C7" s="717" t="s">
        <v>311</v>
      </c>
      <c r="D7" s="717"/>
    </row>
    <row r="8" spans="2:5" ht="13.5" thickBot="1" x14ac:dyDescent="0.25"/>
    <row r="9" spans="2:5" s="506" customFormat="1" ht="18" customHeight="1" thickTop="1" x14ac:dyDescent="0.2">
      <c r="B9" s="504" t="s">
        <v>265</v>
      </c>
      <c r="C9" s="527" t="s">
        <v>266</v>
      </c>
      <c r="D9" s="528" t="s">
        <v>267</v>
      </c>
      <c r="E9" s="505"/>
    </row>
    <row r="10" spans="2:5" s="506" customFormat="1" ht="18" customHeight="1" x14ac:dyDescent="0.25">
      <c r="B10" s="507" t="s">
        <v>268</v>
      </c>
      <c r="C10" s="529">
        <v>39239</v>
      </c>
      <c r="D10" s="530">
        <v>41657</v>
      </c>
    </row>
    <row r="11" spans="2:5" s="506" customFormat="1" ht="18" customHeight="1" x14ac:dyDescent="0.25">
      <c r="B11" s="507" t="s">
        <v>269</v>
      </c>
      <c r="C11" s="531" t="s">
        <v>280</v>
      </c>
      <c r="D11" s="532" t="s">
        <v>292</v>
      </c>
    </row>
    <row r="12" spans="2:5" ht="126" customHeight="1" x14ac:dyDescent="0.2">
      <c r="B12" s="508" t="s">
        <v>270</v>
      </c>
      <c r="C12" s="526" t="s">
        <v>289</v>
      </c>
      <c r="D12" s="540" t="s">
        <v>366</v>
      </c>
    </row>
    <row r="13" spans="2:5" ht="30" customHeight="1" x14ac:dyDescent="0.2">
      <c r="B13" s="721" t="s">
        <v>271</v>
      </c>
      <c r="C13" s="536" t="s">
        <v>281</v>
      </c>
      <c r="D13" s="542" t="s">
        <v>284</v>
      </c>
    </row>
    <row r="14" spans="2:5" ht="34.5" customHeight="1" x14ac:dyDescent="0.2">
      <c r="B14" s="722"/>
      <c r="C14" s="537" t="s">
        <v>282</v>
      </c>
      <c r="D14" s="533" t="s">
        <v>368</v>
      </c>
    </row>
    <row r="15" spans="2:5" ht="35.25" customHeight="1" x14ac:dyDescent="0.2">
      <c r="B15" s="722"/>
      <c r="C15" s="537" t="s">
        <v>283</v>
      </c>
      <c r="D15" s="533"/>
    </row>
    <row r="16" spans="2:5" ht="30" customHeight="1" x14ac:dyDescent="0.2">
      <c r="B16" s="722"/>
      <c r="C16" s="537" t="s">
        <v>284</v>
      </c>
      <c r="D16" s="533"/>
    </row>
    <row r="17" spans="2:4" ht="30" customHeight="1" x14ac:dyDescent="0.2">
      <c r="B17" s="722"/>
      <c r="C17" s="538" t="s">
        <v>285</v>
      </c>
      <c r="D17" s="533"/>
    </row>
    <row r="18" spans="2:4" ht="30" customHeight="1" x14ac:dyDescent="0.2">
      <c r="B18" s="722"/>
      <c r="C18" s="538" t="s">
        <v>286</v>
      </c>
      <c r="D18" s="543"/>
    </row>
    <row r="19" spans="2:4" ht="30" customHeight="1" x14ac:dyDescent="0.2">
      <c r="B19" s="722"/>
      <c r="C19" s="538" t="s">
        <v>287</v>
      </c>
      <c r="D19" s="543"/>
    </row>
    <row r="20" spans="2:4" ht="30" customHeight="1" x14ac:dyDescent="0.2">
      <c r="B20" s="723"/>
      <c r="C20" s="539" t="s">
        <v>288</v>
      </c>
      <c r="D20" s="544"/>
    </row>
    <row r="21" spans="2:4" ht="38.25" customHeight="1" x14ac:dyDescent="0.2">
      <c r="B21" s="507" t="s">
        <v>272</v>
      </c>
      <c r="C21" s="534" t="s">
        <v>290</v>
      </c>
      <c r="D21" s="541" t="s">
        <v>290</v>
      </c>
    </row>
    <row r="22" spans="2:4" ht="18" customHeight="1" thickBot="1" x14ac:dyDescent="0.25">
      <c r="B22" s="509" t="s">
        <v>273</v>
      </c>
      <c r="C22" s="535" t="s">
        <v>291</v>
      </c>
      <c r="D22" s="545" t="s">
        <v>367</v>
      </c>
    </row>
    <row r="23" spans="2:4" ht="18" customHeight="1" thickTop="1" x14ac:dyDescent="0.2">
      <c r="B23" s="510"/>
      <c r="C23" s="511"/>
    </row>
    <row r="24" spans="2:4" x14ac:dyDescent="0.2">
      <c r="B24" s="512" t="s">
        <v>274</v>
      </c>
      <c r="C24" s="513"/>
    </row>
    <row r="25" spans="2:4" x14ac:dyDescent="0.2">
      <c r="B25" s="514" t="s">
        <v>270</v>
      </c>
      <c r="C25" s="514"/>
      <c r="D25" s="515"/>
    </row>
    <row r="26" spans="2:4" x14ac:dyDescent="0.2">
      <c r="B26" s="718" t="s">
        <v>275</v>
      </c>
      <c r="C26" s="718"/>
      <c r="D26" s="718"/>
    </row>
    <row r="27" spans="2:4" x14ac:dyDescent="0.2">
      <c r="B27" s="513"/>
      <c r="C27" s="513"/>
      <c r="D27" s="515"/>
    </row>
    <row r="28" spans="2:4" s="518" customFormat="1" x14ac:dyDescent="0.2">
      <c r="B28" s="516" t="s">
        <v>276</v>
      </c>
      <c r="C28" s="516"/>
      <c r="D28" s="517"/>
    </row>
    <row r="29" spans="2:4" s="518" customFormat="1" x14ac:dyDescent="0.2">
      <c r="B29" s="719" t="s">
        <v>277</v>
      </c>
      <c r="C29" s="719"/>
      <c r="D29" s="719"/>
    </row>
    <row r="30" spans="2:4" s="518" customFormat="1" x14ac:dyDescent="0.2">
      <c r="B30" s="519"/>
      <c r="C30" s="519"/>
      <c r="D30" s="517"/>
    </row>
    <row r="31" spans="2:4" s="518" customFormat="1" x14ac:dyDescent="0.2">
      <c r="B31" s="520" t="s">
        <v>278</v>
      </c>
      <c r="C31" s="520"/>
      <c r="D31" s="517"/>
    </row>
    <row r="32" spans="2:4" s="518" customFormat="1" x14ac:dyDescent="0.2">
      <c r="B32" s="720" t="s">
        <v>279</v>
      </c>
      <c r="C32" s="720"/>
      <c r="D32" s="720"/>
    </row>
    <row r="33" spans="2:4" s="518" customFormat="1" x14ac:dyDescent="0.2"/>
    <row r="34" spans="2:4" s="518" customFormat="1" x14ac:dyDescent="0.2">
      <c r="B34" s="626" t="s">
        <v>347</v>
      </c>
      <c r="C34" s="521"/>
      <c r="D34" s="517"/>
    </row>
    <row r="35" spans="2:4" s="518" customFormat="1" x14ac:dyDescent="0.2">
      <c r="B35" s="720" t="s">
        <v>356</v>
      </c>
      <c r="C35" s="720"/>
      <c r="D35" s="720"/>
    </row>
    <row r="36" spans="2:4" s="518" customFormat="1" x14ac:dyDescent="0.2">
      <c r="B36" s="519"/>
      <c r="C36" s="519"/>
      <c r="D36" s="517"/>
    </row>
    <row r="37" spans="2:4" s="518" customFormat="1" x14ac:dyDescent="0.2">
      <c r="B37" s="627" t="s">
        <v>348</v>
      </c>
      <c r="C37" s="520"/>
      <c r="D37" s="517"/>
    </row>
    <row r="38" spans="2:4" s="518" customFormat="1" x14ac:dyDescent="0.2">
      <c r="B38" s="715" t="s">
        <v>357</v>
      </c>
      <c r="C38" s="715"/>
      <c r="D38" s="715"/>
    </row>
    <row r="39" spans="2:4" s="518" customFormat="1" x14ac:dyDescent="0.2">
      <c r="B39" s="522"/>
      <c r="C39" s="522"/>
      <c r="D39" s="522"/>
    </row>
    <row r="40" spans="2:4" s="518" customFormat="1" x14ac:dyDescent="0.2">
      <c r="B40" s="724" t="s">
        <v>349</v>
      </c>
      <c r="C40" s="724"/>
      <c r="D40" s="724"/>
    </row>
    <row r="41" spans="2:4" s="518" customFormat="1" x14ac:dyDescent="0.2">
      <c r="B41" s="715" t="s">
        <v>358</v>
      </c>
      <c r="C41" s="715"/>
      <c r="D41" s="715"/>
    </row>
    <row r="42" spans="2:4" s="518" customFormat="1" x14ac:dyDescent="0.2">
      <c r="B42" s="522"/>
      <c r="C42" s="522"/>
      <c r="D42" s="522"/>
    </row>
    <row r="43" spans="2:4" s="518" customFormat="1" x14ac:dyDescent="0.2">
      <c r="B43" s="725" t="s">
        <v>350</v>
      </c>
      <c r="C43" s="725"/>
      <c r="D43" s="725"/>
    </row>
    <row r="44" spans="2:4" s="518" customFormat="1" x14ac:dyDescent="0.2">
      <c r="B44" s="715" t="s">
        <v>359</v>
      </c>
      <c r="C44" s="715"/>
      <c r="D44" s="715"/>
    </row>
    <row r="45" spans="2:4" s="518" customFormat="1" x14ac:dyDescent="0.2">
      <c r="B45" s="522"/>
      <c r="C45" s="522"/>
      <c r="D45" s="522"/>
    </row>
    <row r="46" spans="2:4" s="518" customFormat="1" x14ac:dyDescent="0.2">
      <c r="B46" s="628" t="s">
        <v>351</v>
      </c>
      <c r="C46" s="520"/>
      <c r="D46" s="517"/>
    </row>
    <row r="47" spans="2:4" s="518" customFormat="1" ht="25.5" customHeight="1" x14ac:dyDescent="0.2">
      <c r="B47" s="715" t="s">
        <v>360</v>
      </c>
      <c r="C47" s="715"/>
      <c r="D47" s="522"/>
    </row>
    <row r="48" spans="2:4" s="518" customFormat="1" x14ac:dyDescent="0.2"/>
    <row r="49" spans="2:4" s="518" customFormat="1" x14ac:dyDescent="0.2">
      <c r="B49" s="628" t="s">
        <v>352</v>
      </c>
      <c r="C49" s="520"/>
      <c r="D49" s="517"/>
    </row>
    <row r="50" spans="2:4" s="518" customFormat="1" ht="38.25" customHeight="1" x14ac:dyDescent="0.2">
      <c r="B50" s="715" t="s">
        <v>361</v>
      </c>
      <c r="C50" s="715"/>
      <c r="D50" s="522"/>
    </row>
    <row r="51" spans="2:4" s="518" customFormat="1" x14ac:dyDescent="0.2">
      <c r="B51" s="523"/>
      <c r="C51" s="524"/>
      <c r="D51" s="525"/>
    </row>
    <row r="52" spans="2:4" x14ac:dyDescent="0.2">
      <c r="B52" s="627" t="s">
        <v>353</v>
      </c>
      <c r="C52" s="520"/>
      <c r="D52" s="517"/>
    </row>
    <row r="53" spans="2:4" x14ac:dyDescent="0.2">
      <c r="B53" s="715" t="s">
        <v>362</v>
      </c>
      <c r="C53" s="715"/>
      <c r="D53" s="715"/>
    </row>
    <row r="55" spans="2:4" x14ac:dyDescent="0.2">
      <c r="B55" s="628" t="s">
        <v>108</v>
      </c>
    </row>
    <row r="56" spans="2:4" x14ac:dyDescent="0.2">
      <c r="B56" s="501" t="s">
        <v>363</v>
      </c>
    </row>
    <row r="58" spans="2:4" x14ac:dyDescent="0.2">
      <c r="B58" s="628" t="s">
        <v>354</v>
      </c>
    </row>
    <row r="59" spans="2:4" x14ac:dyDescent="0.2">
      <c r="B59" s="501" t="s">
        <v>364</v>
      </c>
    </row>
    <row r="61" spans="2:4" x14ac:dyDescent="0.2">
      <c r="B61" s="628" t="s">
        <v>355</v>
      </c>
    </row>
    <row r="62" spans="2:4" x14ac:dyDescent="0.2">
      <c r="B62" s="501" t="s">
        <v>365</v>
      </c>
    </row>
    <row r="64" spans="2:4" x14ac:dyDescent="0.2">
      <c r="B64" s="628" t="s">
        <v>374</v>
      </c>
    </row>
    <row r="65" spans="2:2" x14ac:dyDescent="0.2">
      <c r="B65" s="501" t="s">
        <v>420</v>
      </c>
    </row>
  </sheetData>
  <mergeCells count="15">
    <mergeCell ref="B53:D53"/>
    <mergeCell ref="B50:C50"/>
    <mergeCell ref="B47:C47"/>
    <mergeCell ref="C2:D6"/>
    <mergeCell ref="C7:D7"/>
    <mergeCell ref="B26:D26"/>
    <mergeCell ref="B29:D29"/>
    <mergeCell ref="B32:D32"/>
    <mergeCell ref="B35:D35"/>
    <mergeCell ref="B13:B20"/>
    <mergeCell ref="B38:D38"/>
    <mergeCell ref="B40:D40"/>
    <mergeCell ref="B41:D41"/>
    <mergeCell ref="B43:D43"/>
    <mergeCell ref="B44:D44"/>
  </mergeCells>
  <hyperlinks>
    <hyperlink ref="B28" location="'ERR &amp; Sensitivity Analysis'!A1" display="ERR &amp; Sensitivity Analysis"/>
    <hyperlink ref="B34" location="'Dollar Conversion'!A1" display="Dollar Conversion"/>
    <hyperlink ref="B25" location="'Project Description'!A1" display="Project Description"/>
    <hyperlink ref="B37" location="'MCC Costs'!A1" display="MCC Costs"/>
    <hyperlink ref="B31" location="'Cost-Benefit Summary'!A1" display="Cost-Benefit Summary"/>
    <hyperlink ref="B52" location="'Health Beneficiaries'!A1" display="Health Beneficiaries"/>
    <hyperlink ref="B40:D40" location="'Water Demand'!A1" display="Water Demand"/>
    <hyperlink ref="B43" location="'HDM-4 Vehicle Fleet'!A1" display="HDM-4 Vehicle Fleet"/>
    <hyperlink ref="B49" location="'Health Assumptions'!A1" display="Health Assumptions"/>
    <hyperlink ref="B46" location="'Health - DALYs Diarrhea'!A1" display="Health - DALYs Diarrhea"/>
    <hyperlink ref="B43:D43" location="Demand!A1" display="Demand"/>
    <hyperlink ref="B55" location="'Health Benefits'!A1" display="Health Benefits"/>
    <hyperlink ref="B58" location="'Crystal Ball'!A1" display="Crystal Ball"/>
    <hyperlink ref="B61" location="Charts!A1" display="Charts"/>
    <hyperlink ref="B64" location="'Poverty Scorecard'!A1" display="Poverty Scorecard"/>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5"/>
  <sheetViews>
    <sheetView workbookViewId="0"/>
  </sheetViews>
  <sheetFormatPr defaultRowHeight="15" x14ac:dyDescent="0.25"/>
  <cols>
    <col min="1" max="1" width="5.7109375" style="546" customWidth="1"/>
    <col min="2" max="2" width="106.42578125" style="546" customWidth="1"/>
    <col min="3" max="256" width="9.140625" style="546"/>
    <col min="257" max="257" width="5.7109375" style="546" customWidth="1"/>
    <col min="258" max="258" width="106.42578125" style="546" customWidth="1"/>
    <col min="259" max="512" width="9.140625" style="546"/>
    <col min="513" max="513" width="5.7109375" style="546" customWidth="1"/>
    <col min="514" max="514" width="106.42578125" style="546" customWidth="1"/>
    <col min="515" max="768" width="9.140625" style="546"/>
    <col min="769" max="769" width="5.7109375" style="546" customWidth="1"/>
    <col min="770" max="770" width="106.42578125" style="546" customWidth="1"/>
    <col min="771" max="1024" width="9.140625" style="546"/>
    <col min="1025" max="1025" width="5.7109375" style="546" customWidth="1"/>
    <col min="1026" max="1026" width="106.42578125" style="546" customWidth="1"/>
    <col min="1027" max="1280" width="9.140625" style="546"/>
    <col min="1281" max="1281" width="5.7109375" style="546" customWidth="1"/>
    <col min="1282" max="1282" width="106.42578125" style="546" customWidth="1"/>
    <col min="1283" max="1536" width="9.140625" style="546"/>
    <col min="1537" max="1537" width="5.7109375" style="546" customWidth="1"/>
    <col min="1538" max="1538" width="106.42578125" style="546" customWidth="1"/>
    <col min="1539" max="1792" width="9.140625" style="546"/>
    <col min="1793" max="1793" width="5.7109375" style="546" customWidth="1"/>
    <col min="1794" max="1794" width="106.42578125" style="546" customWidth="1"/>
    <col min="1795" max="2048" width="9.140625" style="546"/>
    <col min="2049" max="2049" width="5.7109375" style="546" customWidth="1"/>
    <col min="2050" max="2050" width="106.42578125" style="546" customWidth="1"/>
    <col min="2051" max="2304" width="9.140625" style="546"/>
    <col min="2305" max="2305" width="5.7109375" style="546" customWidth="1"/>
    <col min="2306" max="2306" width="106.42578125" style="546" customWidth="1"/>
    <col min="2307" max="2560" width="9.140625" style="546"/>
    <col min="2561" max="2561" width="5.7109375" style="546" customWidth="1"/>
    <col min="2562" max="2562" width="106.42578125" style="546" customWidth="1"/>
    <col min="2563" max="2816" width="9.140625" style="546"/>
    <col min="2817" max="2817" width="5.7109375" style="546" customWidth="1"/>
    <col min="2818" max="2818" width="106.42578125" style="546" customWidth="1"/>
    <col min="2819" max="3072" width="9.140625" style="546"/>
    <col min="3073" max="3073" width="5.7109375" style="546" customWidth="1"/>
    <col min="3074" max="3074" width="106.42578125" style="546" customWidth="1"/>
    <col min="3075" max="3328" width="9.140625" style="546"/>
    <col min="3329" max="3329" width="5.7109375" style="546" customWidth="1"/>
    <col min="3330" max="3330" width="106.42578125" style="546" customWidth="1"/>
    <col min="3331" max="3584" width="9.140625" style="546"/>
    <col min="3585" max="3585" width="5.7109375" style="546" customWidth="1"/>
    <col min="3586" max="3586" width="106.42578125" style="546" customWidth="1"/>
    <col min="3587" max="3840" width="9.140625" style="546"/>
    <col min="3841" max="3841" width="5.7109375" style="546" customWidth="1"/>
    <col min="3842" max="3842" width="106.42578125" style="546" customWidth="1"/>
    <col min="3843" max="4096" width="9.140625" style="546"/>
    <col min="4097" max="4097" width="5.7109375" style="546" customWidth="1"/>
    <col min="4098" max="4098" width="106.42578125" style="546" customWidth="1"/>
    <col min="4099" max="4352" width="9.140625" style="546"/>
    <col min="4353" max="4353" width="5.7109375" style="546" customWidth="1"/>
    <col min="4354" max="4354" width="106.42578125" style="546" customWidth="1"/>
    <col min="4355" max="4608" width="9.140625" style="546"/>
    <col min="4609" max="4609" width="5.7109375" style="546" customWidth="1"/>
    <col min="4610" max="4610" width="106.42578125" style="546" customWidth="1"/>
    <col min="4611" max="4864" width="9.140625" style="546"/>
    <col min="4865" max="4865" width="5.7109375" style="546" customWidth="1"/>
    <col min="4866" max="4866" width="106.42578125" style="546" customWidth="1"/>
    <col min="4867" max="5120" width="9.140625" style="546"/>
    <col min="5121" max="5121" width="5.7109375" style="546" customWidth="1"/>
    <col min="5122" max="5122" width="106.42578125" style="546" customWidth="1"/>
    <col min="5123" max="5376" width="9.140625" style="546"/>
    <col min="5377" max="5377" width="5.7109375" style="546" customWidth="1"/>
    <col min="5378" max="5378" width="106.42578125" style="546" customWidth="1"/>
    <col min="5379" max="5632" width="9.140625" style="546"/>
    <col min="5633" max="5633" width="5.7109375" style="546" customWidth="1"/>
    <col min="5634" max="5634" width="106.42578125" style="546" customWidth="1"/>
    <col min="5635" max="5888" width="9.140625" style="546"/>
    <col min="5889" max="5889" width="5.7109375" style="546" customWidth="1"/>
    <col min="5890" max="5890" width="106.42578125" style="546" customWidth="1"/>
    <col min="5891" max="6144" width="9.140625" style="546"/>
    <col min="6145" max="6145" width="5.7109375" style="546" customWidth="1"/>
    <col min="6146" max="6146" width="106.42578125" style="546" customWidth="1"/>
    <col min="6147" max="6400" width="9.140625" style="546"/>
    <col min="6401" max="6401" width="5.7109375" style="546" customWidth="1"/>
    <col min="6402" max="6402" width="106.42578125" style="546" customWidth="1"/>
    <col min="6403" max="6656" width="9.140625" style="546"/>
    <col min="6657" max="6657" width="5.7109375" style="546" customWidth="1"/>
    <col min="6658" max="6658" width="106.42578125" style="546" customWidth="1"/>
    <col min="6659" max="6912" width="9.140625" style="546"/>
    <col min="6913" max="6913" width="5.7109375" style="546" customWidth="1"/>
    <col min="6914" max="6914" width="106.42578125" style="546" customWidth="1"/>
    <col min="6915" max="7168" width="9.140625" style="546"/>
    <col min="7169" max="7169" width="5.7109375" style="546" customWidth="1"/>
    <col min="7170" max="7170" width="106.42578125" style="546" customWidth="1"/>
    <col min="7171" max="7424" width="9.140625" style="546"/>
    <col min="7425" max="7425" width="5.7109375" style="546" customWidth="1"/>
    <col min="7426" max="7426" width="106.42578125" style="546" customWidth="1"/>
    <col min="7427" max="7680" width="9.140625" style="546"/>
    <col min="7681" max="7681" width="5.7109375" style="546" customWidth="1"/>
    <col min="7682" max="7682" width="106.42578125" style="546" customWidth="1"/>
    <col min="7683" max="7936" width="9.140625" style="546"/>
    <col min="7937" max="7937" width="5.7109375" style="546" customWidth="1"/>
    <col min="7938" max="7938" width="106.42578125" style="546" customWidth="1"/>
    <col min="7939" max="8192" width="9.140625" style="546"/>
    <col min="8193" max="8193" width="5.7109375" style="546" customWidth="1"/>
    <col min="8194" max="8194" width="106.42578125" style="546" customWidth="1"/>
    <col min="8195" max="8448" width="9.140625" style="546"/>
    <col min="8449" max="8449" width="5.7109375" style="546" customWidth="1"/>
    <col min="8450" max="8450" width="106.42578125" style="546" customWidth="1"/>
    <col min="8451" max="8704" width="9.140625" style="546"/>
    <col min="8705" max="8705" width="5.7109375" style="546" customWidth="1"/>
    <col min="8706" max="8706" width="106.42578125" style="546" customWidth="1"/>
    <col min="8707" max="8960" width="9.140625" style="546"/>
    <col min="8961" max="8961" width="5.7109375" style="546" customWidth="1"/>
    <col min="8962" max="8962" width="106.42578125" style="546" customWidth="1"/>
    <col min="8963" max="9216" width="9.140625" style="546"/>
    <col min="9217" max="9217" width="5.7109375" style="546" customWidth="1"/>
    <col min="9218" max="9218" width="106.42578125" style="546" customWidth="1"/>
    <col min="9219" max="9472" width="9.140625" style="546"/>
    <col min="9473" max="9473" width="5.7109375" style="546" customWidth="1"/>
    <col min="9474" max="9474" width="106.42578125" style="546" customWidth="1"/>
    <col min="9475" max="9728" width="9.140625" style="546"/>
    <col min="9729" max="9729" width="5.7109375" style="546" customWidth="1"/>
    <col min="9730" max="9730" width="106.42578125" style="546" customWidth="1"/>
    <col min="9731" max="9984" width="9.140625" style="546"/>
    <col min="9985" max="9985" width="5.7109375" style="546" customWidth="1"/>
    <col min="9986" max="9986" width="106.42578125" style="546" customWidth="1"/>
    <col min="9987" max="10240" width="9.140625" style="546"/>
    <col min="10241" max="10241" width="5.7109375" style="546" customWidth="1"/>
    <col min="10242" max="10242" width="106.42578125" style="546" customWidth="1"/>
    <col min="10243" max="10496" width="9.140625" style="546"/>
    <col min="10497" max="10497" width="5.7109375" style="546" customWidth="1"/>
    <col min="10498" max="10498" width="106.42578125" style="546" customWidth="1"/>
    <col min="10499" max="10752" width="9.140625" style="546"/>
    <col min="10753" max="10753" width="5.7109375" style="546" customWidth="1"/>
    <col min="10754" max="10754" width="106.42578125" style="546" customWidth="1"/>
    <col min="10755" max="11008" width="9.140625" style="546"/>
    <col min="11009" max="11009" width="5.7109375" style="546" customWidth="1"/>
    <col min="11010" max="11010" width="106.42578125" style="546" customWidth="1"/>
    <col min="11011" max="11264" width="9.140625" style="546"/>
    <col min="11265" max="11265" width="5.7109375" style="546" customWidth="1"/>
    <col min="11266" max="11266" width="106.42578125" style="546" customWidth="1"/>
    <col min="11267" max="11520" width="9.140625" style="546"/>
    <col min="11521" max="11521" width="5.7109375" style="546" customWidth="1"/>
    <col min="11522" max="11522" width="106.42578125" style="546" customWidth="1"/>
    <col min="11523" max="11776" width="9.140625" style="546"/>
    <col min="11777" max="11777" width="5.7109375" style="546" customWidth="1"/>
    <col min="11778" max="11778" width="106.42578125" style="546" customWidth="1"/>
    <col min="11779" max="12032" width="9.140625" style="546"/>
    <col min="12033" max="12033" width="5.7109375" style="546" customWidth="1"/>
    <col min="12034" max="12034" width="106.42578125" style="546" customWidth="1"/>
    <col min="12035" max="12288" width="9.140625" style="546"/>
    <col min="12289" max="12289" width="5.7109375" style="546" customWidth="1"/>
    <col min="12290" max="12290" width="106.42578125" style="546" customWidth="1"/>
    <col min="12291" max="12544" width="9.140625" style="546"/>
    <col min="12545" max="12545" width="5.7109375" style="546" customWidth="1"/>
    <col min="12546" max="12546" width="106.42578125" style="546" customWidth="1"/>
    <col min="12547" max="12800" width="9.140625" style="546"/>
    <col min="12801" max="12801" width="5.7109375" style="546" customWidth="1"/>
    <col min="12802" max="12802" width="106.42578125" style="546" customWidth="1"/>
    <col min="12803" max="13056" width="9.140625" style="546"/>
    <col min="13057" max="13057" width="5.7109375" style="546" customWidth="1"/>
    <col min="13058" max="13058" width="106.42578125" style="546" customWidth="1"/>
    <col min="13059" max="13312" width="9.140625" style="546"/>
    <col min="13313" max="13313" width="5.7109375" style="546" customWidth="1"/>
    <col min="13314" max="13314" width="106.42578125" style="546" customWidth="1"/>
    <col min="13315" max="13568" width="9.140625" style="546"/>
    <col min="13569" max="13569" width="5.7109375" style="546" customWidth="1"/>
    <col min="13570" max="13570" width="106.42578125" style="546" customWidth="1"/>
    <col min="13571" max="13824" width="9.140625" style="546"/>
    <col min="13825" max="13825" width="5.7109375" style="546" customWidth="1"/>
    <col min="13826" max="13826" width="106.42578125" style="546" customWidth="1"/>
    <col min="13827" max="14080" width="9.140625" style="546"/>
    <col min="14081" max="14081" width="5.7109375" style="546" customWidth="1"/>
    <col min="14082" max="14082" width="106.42578125" style="546" customWidth="1"/>
    <col min="14083" max="14336" width="9.140625" style="546"/>
    <col min="14337" max="14337" width="5.7109375" style="546" customWidth="1"/>
    <col min="14338" max="14338" width="106.42578125" style="546" customWidth="1"/>
    <col min="14339" max="14592" width="9.140625" style="546"/>
    <col min="14593" max="14593" width="5.7109375" style="546" customWidth="1"/>
    <col min="14594" max="14594" width="106.42578125" style="546" customWidth="1"/>
    <col min="14595" max="14848" width="9.140625" style="546"/>
    <col min="14849" max="14849" width="5.7109375" style="546" customWidth="1"/>
    <col min="14850" max="14850" width="106.42578125" style="546" customWidth="1"/>
    <col min="14851" max="15104" width="9.140625" style="546"/>
    <col min="15105" max="15105" width="5.7109375" style="546" customWidth="1"/>
    <col min="15106" max="15106" width="106.42578125" style="546" customWidth="1"/>
    <col min="15107" max="15360" width="9.140625" style="546"/>
    <col min="15361" max="15361" width="5.7109375" style="546" customWidth="1"/>
    <col min="15362" max="15362" width="106.42578125" style="546" customWidth="1"/>
    <col min="15363" max="15616" width="9.140625" style="546"/>
    <col min="15617" max="15617" width="5.7109375" style="546" customWidth="1"/>
    <col min="15618" max="15618" width="106.42578125" style="546" customWidth="1"/>
    <col min="15619" max="15872" width="9.140625" style="546"/>
    <col min="15873" max="15873" width="5.7109375" style="546" customWidth="1"/>
    <col min="15874" max="15874" width="106.42578125" style="546" customWidth="1"/>
    <col min="15875" max="16128" width="9.140625" style="546"/>
    <col min="16129" max="16129" width="5.7109375" style="546" customWidth="1"/>
    <col min="16130" max="16130" width="106.42578125" style="546" customWidth="1"/>
    <col min="16131" max="16384" width="9.140625" style="546"/>
  </cols>
  <sheetData>
    <row r="2" spans="2:2" ht="24.75" customHeight="1" x14ac:dyDescent="0.3">
      <c r="B2" s="547" t="s">
        <v>312</v>
      </c>
    </row>
    <row r="4" spans="2:2" x14ac:dyDescent="0.25">
      <c r="B4" s="555" t="s">
        <v>308</v>
      </c>
    </row>
    <row r="6" spans="2:2" x14ac:dyDescent="0.25">
      <c r="B6" s="548" t="s">
        <v>303</v>
      </c>
    </row>
    <row r="7" spans="2:2" ht="63.75" x14ac:dyDescent="0.25">
      <c r="B7" s="549" t="s">
        <v>294</v>
      </c>
    </row>
    <row r="8" spans="2:2" x14ac:dyDescent="0.25">
      <c r="B8" s="549"/>
    </row>
    <row r="9" spans="2:2" x14ac:dyDescent="0.25">
      <c r="B9" s="548" t="s">
        <v>304</v>
      </c>
    </row>
    <row r="10" spans="2:2" ht="38.25" x14ac:dyDescent="0.25">
      <c r="B10" s="549" t="s">
        <v>369</v>
      </c>
    </row>
    <row r="11" spans="2:2" x14ac:dyDescent="0.25">
      <c r="B11" s="549"/>
    </row>
    <row r="12" spans="2:2" x14ac:dyDescent="0.25">
      <c r="B12" s="549"/>
    </row>
    <row r="13" spans="2:2" x14ac:dyDescent="0.25">
      <c r="B13" s="555" t="s">
        <v>295</v>
      </c>
    </row>
    <row r="14" spans="2:2" x14ac:dyDescent="0.25">
      <c r="B14" s="555"/>
    </row>
    <row r="15" spans="2:2" x14ac:dyDescent="0.25">
      <c r="B15" s="546" t="s">
        <v>305</v>
      </c>
    </row>
    <row r="16" spans="2:2" x14ac:dyDescent="0.25">
      <c r="B16" s="550" t="s">
        <v>306</v>
      </c>
    </row>
    <row r="17" spans="1:3" x14ac:dyDescent="0.25">
      <c r="B17" s="550"/>
    </row>
    <row r="18" spans="1:3" ht="135" x14ac:dyDescent="0.25">
      <c r="B18" s="546" t="s">
        <v>296</v>
      </c>
    </row>
    <row r="20" spans="1:3" x14ac:dyDescent="0.25">
      <c r="B20" s="555" t="s">
        <v>297</v>
      </c>
    </row>
    <row r="21" spans="1:3" x14ac:dyDescent="0.25">
      <c r="B21" s="548"/>
    </row>
    <row r="22" spans="1:3" x14ac:dyDescent="0.25">
      <c r="B22" s="548" t="s">
        <v>303</v>
      </c>
    </row>
    <row r="23" spans="1:3" x14ac:dyDescent="0.25">
      <c r="B23" s="548"/>
    </row>
    <row r="24" spans="1:3" x14ac:dyDescent="0.25">
      <c r="B24" s="546" t="s">
        <v>298</v>
      </c>
    </row>
    <row r="25" spans="1:3" ht="38.25" x14ac:dyDescent="0.25">
      <c r="B25" s="551" t="s">
        <v>299</v>
      </c>
    </row>
    <row r="26" spans="1:3" ht="90" x14ac:dyDescent="0.25">
      <c r="B26" s="546" t="s">
        <v>300</v>
      </c>
    </row>
    <row r="27" spans="1:3" ht="45" x14ac:dyDescent="0.25">
      <c r="B27" s="546" t="s">
        <v>301</v>
      </c>
    </row>
    <row r="28" spans="1:3" x14ac:dyDescent="0.25">
      <c r="B28" s="546" t="s">
        <v>302</v>
      </c>
    </row>
    <row r="29" spans="1:3" x14ac:dyDescent="0.25">
      <c r="A29" s="552"/>
      <c r="B29" s="549" t="s">
        <v>281</v>
      </c>
      <c r="C29" s="552"/>
    </row>
    <row r="30" spans="1:3" x14ac:dyDescent="0.25">
      <c r="A30" s="552"/>
      <c r="B30" s="549" t="s">
        <v>282</v>
      </c>
      <c r="C30" s="552"/>
    </row>
    <row r="31" spans="1:3" x14ac:dyDescent="0.25">
      <c r="A31" s="552"/>
      <c r="B31" s="549" t="s">
        <v>283</v>
      </c>
      <c r="C31" s="552"/>
    </row>
    <row r="32" spans="1:3" x14ac:dyDescent="0.25">
      <c r="A32" s="552"/>
      <c r="B32" s="549" t="s">
        <v>284</v>
      </c>
      <c r="C32" s="552"/>
    </row>
    <row r="33" spans="1:3" x14ac:dyDescent="0.25">
      <c r="A33" s="552"/>
      <c r="B33" s="553" t="s">
        <v>285</v>
      </c>
      <c r="C33" s="552"/>
    </row>
    <row r="34" spans="1:3" x14ac:dyDescent="0.25">
      <c r="A34" s="552"/>
      <c r="B34" s="553" t="s">
        <v>286</v>
      </c>
      <c r="C34" s="552"/>
    </row>
    <row r="35" spans="1:3" x14ac:dyDescent="0.25">
      <c r="A35" s="552"/>
      <c r="B35" s="553" t="s">
        <v>287</v>
      </c>
      <c r="C35" s="552"/>
    </row>
    <row r="36" spans="1:3" x14ac:dyDescent="0.25">
      <c r="A36" s="552"/>
      <c r="B36" s="553" t="s">
        <v>288</v>
      </c>
      <c r="C36" s="552"/>
    </row>
    <row r="37" spans="1:3" x14ac:dyDescent="0.25">
      <c r="A37" s="552"/>
      <c r="B37" s="553"/>
      <c r="C37" s="552"/>
    </row>
    <row r="38" spans="1:3" x14ac:dyDescent="0.25">
      <c r="B38" s="548" t="s">
        <v>304</v>
      </c>
    </row>
    <row r="39" spans="1:3" x14ac:dyDescent="0.25">
      <c r="B39" s="548"/>
    </row>
    <row r="40" spans="1:3" ht="25.5" x14ac:dyDescent="0.25">
      <c r="B40" s="550" t="s">
        <v>370</v>
      </c>
    </row>
    <row r="41" spans="1:3" x14ac:dyDescent="0.25">
      <c r="B41" s="550" t="s">
        <v>307</v>
      </c>
    </row>
    <row r="42" spans="1:3" x14ac:dyDescent="0.25">
      <c r="B42" s="553" t="s">
        <v>368</v>
      </c>
    </row>
    <row r="43" spans="1:3" x14ac:dyDescent="0.25">
      <c r="B43" s="553"/>
    </row>
    <row r="45" spans="1:3" x14ac:dyDescent="0.2">
      <c r="B45" s="554" t="str">
        <f>'User''s Guide'!D1</f>
        <v>Last updated: 04/06/2014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0"/>
  <sheetViews>
    <sheetView workbookViewId="0"/>
  </sheetViews>
  <sheetFormatPr defaultRowHeight="12.75" x14ac:dyDescent="0.2"/>
  <cols>
    <col min="1" max="1" width="5.7109375" style="559" customWidth="1"/>
    <col min="2" max="2" width="16.28515625" style="559" customWidth="1"/>
    <col min="3" max="3" width="67" style="559" customWidth="1"/>
    <col min="4" max="4" width="15.140625" style="559" customWidth="1"/>
    <col min="5" max="5" width="15" style="559" customWidth="1"/>
    <col min="6" max="6" width="15.140625" style="559" customWidth="1"/>
    <col min="7" max="7" width="18.28515625" style="559" customWidth="1"/>
    <col min="8" max="8" width="5.7109375" style="559" customWidth="1"/>
    <col min="9" max="9" width="20.7109375" style="559" customWidth="1"/>
    <col min="10" max="16384" width="9.140625" style="559"/>
  </cols>
  <sheetData>
    <row r="1" spans="1:10" s="501" customFormat="1" x14ac:dyDescent="0.2">
      <c r="C1" s="502"/>
      <c r="F1" s="556" t="s">
        <v>264</v>
      </c>
    </row>
    <row r="2" spans="1:10" ht="20.25" x14ac:dyDescent="0.3">
      <c r="A2" s="557"/>
      <c r="B2" s="547" t="s">
        <v>312</v>
      </c>
      <c r="C2" s="557"/>
      <c r="D2" s="557"/>
      <c r="E2" s="557"/>
      <c r="F2" s="557"/>
      <c r="G2" s="558"/>
    </row>
    <row r="3" spans="1:10" ht="30.75" customHeight="1" x14ac:dyDescent="0.25">
      <c r="A3" s="557"/>
      <c r="B3" s="726"/>
      <c r="C3" s="726"/>
      <c r="D3" s="557"/>
      <c r="E3" s="557"/>
      <c r="F3" s="557"/>
      <c r="G3" s="557"/>
    </row>
    <row r="4" spans="1:10" ht="27.75" customHeight="1" x14ac:dyDescent="0.25">
      <c r="A4" s="557"/>
      <c r="B4" s="560" t="s">
        <v>313</v>
      </c>
      <c r="C4" s="557"/>
      <c r="D4" s="557"/>
      <c r="E4" s="557"/>
      <c r="F4" s="557"/>
      <c r="G4" s="561"/>
    </row>
    <row r="5" spans="1:10" ht="12.75" customHeight="1" x14ac:dyDescent="0.25">
      <c r="C5" s="562"/>
    </row>
    <row r="6" spans="1:10" ht="39.75" customHeight="1" x14ac:dyDescent="0.2">
      <c r="B6" s="727" t="s">
        <v>314</v>
      </c>
      <c r="C6" s="728"/>
      <c r="D6" s="728"/>
      <c r="E6" s="728"/>
      <c r="F6" s="728"/>
      <c r="G6" s="728"/>
    </row>
    <row r="8" spans="1:10" s="562" customFormat="1" ht="15.75" x14ac:dyDescent="0.25">
      <c r="B8" s="729" t="s">
        <v>315</v>
      </c>
      <c r="C8" s="731" t="s">
        <v>316</v>
      </c>
      <c r="D8" s="733" t="s">
        <v>317</v>
      </c>
      <c r="E8" s="734"/>
      <c r="F8" s="734"/>
      <c r="G8" s="735"/>
    </row>
    <row r="9" spans="1:10" s="562" customFormat="1" ht="39" thickBot="1" x14ac:dyDescent="0.3">
      <c r="B9" s="730"/>
      <c r="C9" s="732"/>
      <c r="D9" s="563" t="s">
        <v>318</v>
      </c>
      <c r="E9" s="564" t="s">
        <v>319</v>
      </c>
      <c r="F9" s="565" t="s">
        <v>320</v>
      </c>
      <c r="G9" s="564" t="s">
        <v>321</v>
      </c>
      <c r="I9" s="566" t="s">
        <v>322</v>
      </c>
      <c r="J9" s="567"/>
    </row>
    <row r="10" spans="1:10" ht="38.85" customHeight="1" x14ac:dyDescent="0.2">
      <c r="B10" s="568" t="s">
        <v>293</v>
      </c>
      <c r="C10" s="569" t="s">
        <v>323</v>
      </c>
      <c r="D10" s="570">
        <v>1</v>
      </c>
      <c r="E10" s="571">
        <v>1</v>
      </c>
      <c r="F10" s="572" t="s">
        <v>324</v>
      </c>
      <c r="G10" s="573">
        <f>D10</f>
        <v>1</v>
      </c>
      <c r="I10" s="574" t="str">
        <f>IF(D10=E10,IF(D11=E11,"Y","N"),"N")</f>
        <v>Y</v>
      </c>
    </row>
    <row r="11" spans="1:10" ht="38.85" customHeight="1" x14ac:dyDescent="0.2">
      <c r="B11" s="575" t="s">
        <v>293</v>
      </c>
      <c r="C11" s="576" t="s">
        <v>325</v>
      </c>
      <c r="D11" s="577">
        <v>1</v>
      </c>
      <c r="E11" s="578">
        <v>1</v>
      </c>
      <c r="F11" s="579" t="s">
        <v>324</v>
      </c>
      <c r="G11" s="580">
        <f>D11</f>
        <v>1</v>
      </c>
    </row>
    <row r="12" spans="1:10" ht="14.25" customHeight="1" x14ac:dyDescent="0.2">
      <c r="B12" s="581"/>
      <c r="C12" s="581"/>
      <c r="D12" s="581"/>
      <c r="E12" s="581"/>
      <c r="F12" s="581"/>
      <c r="G12" s="581"/>
    </row>
    <row r="13" spans="1:10" ht="35.25" customHeight="1" x14ac:dyDescent="0.2">
      <c r="B13" s="582" t="s">
        <v>326</v>
      </c>
      <c r="C13" s="619" t="s">
        <v>339</v>
      </c>
      <c r="D13" s="610">
        <v>3016</v>
      </c>
      <c r="E13" s="613">
        <v>3016</v>
      </c>
      <c r="F13" s="583" t="s">
        <v>340</v>
      </c>
      <c r="G13" s="614">
        <f>IF($I$10="Y",D13,E13)</f>
        <v>3016</v>
      </c>
      <c r="H13" s="736"/>
      <c r="I13" s="566" t="s">
        <v>327</v>
      </c>
    </row>
    <row r="14" spans="1:10" ht="42" customHeight="1" x14ac:dyDescent="0.2">
      <c r="B14" s="584" t="s">
        <v>326</v>
      </c>
      <c r="C14" s="620" t="s">
        <v>341</v>
      </c>
      <c r="D14" s="615">
        <v>167.3</v>
      </c>
      <c r="E14" s="618">
        <v>167.3</v>
      </c>
      <c r="F14" s="585" t="s">
        <v>343</v>
      </c>
      <c r="G14" s="617">
        <f>IF($I$10="Y",IF(D14&lt;0,0%,D14),E14)</f>
        <v>167.3</v>
      </c>
      <c r="H14" s="736"/>
      <c r="I14" s="574" t="e">
        <f>IF(D13=E13,IF(D14=E14,IF(D16=E16,IF(#REF!=#REF!,IF(#REF!=#REF!,"Y","N"),"N"),"N"),"N"),"N")</f>
        <v>#REF!</v>
      </c>
    </row>
    <row r="15" spans="1:10" ht="42" customHeight="1" x14ac:dyDescent="0.2">
      <c r="B15" s="586" t="s">
        <v>326</v>
      </c>
      <c r="C15" s="620" t="s">
        <v>342</v>
      </c>
      <c r="D15" s="616">
        <v>626.4</v>
      </c>
      <c r="E15" s="618">
        <v>626.4</v>
      </c>
      <c r="F15" s="587" t="s">
        <v>344</v>
      </c>
      <c r="G15" s="617">
        <f>IF($I$10="Y",IF(D15&lt;0,0%,D15),E15)</f>
        <v>626.4</v>
      </c>
      <c r="H15" s="736"/>
    </row>
    <row r="16" spans="1:10" ht="33" customHeight="1" x14ac:dyDescent="0.2">
      <c r="B16" s="588" t="s">
        <v>326</v>
      </c>
      <c r="C16" s="621" t="s">
        <v>345</v>
      </c>
      <c r="D16" s="622">
        <v>3</v>
      </c>
      <c r="E16" s="623">
        <v>3</v>
      </c>
      <c r="F16" s="624" t="s">
        <v>346</v>
      </c>
      <c r="G16" s="625">
        <f>IF($I$10="Y",IF(D16&lt;0,0%,D16),E16)</f>
        <v>3</v>
      </c>
      <c r="H16" s="736"/>
    </row>
    <row r="17" spans="2:7" x14ac:dyDescent="0.2">
      <c r="D17" s="737"/>
      <c r="E17" s="737"/>
      <c r="F17" s="737"/>
      <c r="G17" s="737"/>
    </row>
    <row r="18" spans="2:7" x14ac:dyDescent="0.2">
      <c r="B18" s="738">
        <f>IF(I10="N",IF(I14="N","Reminder: Please reset all summary parameters to original values before changing specific parameters.  Specific parameters will only be used in ERR computation when all summary parameters are set to initial values",0),0)</f>
        <v>0</v>
      </c>
      <c r="C18" s="738"/>
      <c r="D18" s="738"/>
      <c r="E18" s="738"/>
      <c r="F18" s="738"/>
      <c r="G18" s="738"/>
    </row>
    <row r="19" spans="2:7" x14ac:dyDescent="0.2">
      <c r="B19" s="589"/>
      <c r="C19" s="589"/>
      <c r="D19" s="589"/>
      <c r="E19" s="589"/>
      <c r="F19" s="589"/>
      <c r="G19" s="589"/>
    </row>
    <row r="20" spans="2:7" x14ac:dyDescent="0.2">
      <c r="C20" s="590" t="s">
        <v>328</v>
      </c>
      <c r="D20" s="629">
        <f>'Cost-Benefit Summary'!B18</f>
        <v>-2.4604878789851514E-2</v>
      </c>
      <c r="E20" s="591"/>
    </row>
    <row r="21" spans="2:7" x14ac:dyDescent="0.2">
      <c r="C21" s="590"/>
      <c r="D21" s="591"/>
      <c r="E21" s="591"/>
    </row>
    <row r="22" spans="2:7" x14ac:dyDescent="0.2">
      <c r="C22" s="590"/>
      <c r="D22" s="592"/>
      <c r="E22" s="591"/>
    </row>
    <row r="23" spans="2:7" x14ac:dyDescent="0.2">
      <c r="C23" s="590" t="s">
        <v>329</v>
      </c>
      <c r="D23" s="593"/>
      <c r="E23" s="594" t="s">
        <v>330</v>
      </c>
      <c r="F23" s="595" t="s">
        <v>331</v>
      </c>
      <c r="G23" s="596" t="s">
        <v>234</v>
      </c>
    </row>
    <row r="24" spans="2:7" x14ac:dyDescent="0.2">
      <c r="C24" s="590"/>
      <c r="D24" s="597" t="s">
        <v>214</v>
      </c>
      <c r="E24" s="598">
        <v>0.222</v>
      </c>
      <c r="F24" s="598" t="s">
        <v>336</v>
      </c>
      <c r="G24" s="714">
        <f>D20</f>
        <v>-2.4604878789851514E-2</v>
      </c>
    </row>
    <row r="25" spans="2:7" x14ac:dyDescent="0.2">
      <c r="D25" s="597" t="s">
        <v>332</v>
      </c>
      <c r="E25" s="599">
        <v>39239</v>
      </c>
      <c r="F25" s="600" t="s">
        <v>336</v>
      </c>
      <c r="G25" s="601">
        <v>41653</v>
      </c>
    </row>
    <row r="27" spans="2:7" x14ac:dyDescent="0.2">
      <c r="C27" s="602" t="s">
        <v>371</v>
      </c>
      <c r="D27" s="603">
        <f>'Cost-Benefit Summary'!B7/'Dollar Conversion'!C5</f>
        <v>1462853.3745439672</v>
      </c>
    </row>
    <row r="28" spans="2:7" x14ac:dyDescent="0.2">
      <c r="C28" s="602"/>
      <c r="D28" s="604"/>
    </row>
    <row r="29" spans="2:7" x14ac:dyDescent="0.2">
      <c r="C29" s="602" t="s">
        <v>372</v>
      </c>
      <c r="D29" s="603">
        <f>'Cost-Benefit Summary'!B16/'Dollar Conversion'!C5</f>
        <v>2559265.2408826482</v>
      </c>
    </row>
    <row r="30" spans="2:7" x14ac:dyDescent="0.2">
      <c r="C30" s="605"/>
      <c r="D30" s="605"/>
    </row>
    <row r="31" spans="2:7" x14ac:dyDescent="0.2">
      <c r="C31" s="606" t="s">
        <v>333</v>
      </c>
    </row>
    <row r="78" spans="3:6" x14ac:dyDescent="0.2">
      <c r="C78" s="739"/>
      <c r="D78" s="739"/>
      <c r="E78" s="739"/>
      <c r="F78" s="739"/>
    </row>
    <row r="79" spans="3:6" x14ac:dyDescent="0.2">
      <c r="C79" s="739"/>
      <c r="D79" s="739"/>
      <c r="E79" s="739"/>
      <c r="F79" s="739"/>
    </row>
    <row r="80" spans="3:6" x14ac:dyDescent="0.2">
      <c r="C80" s="606"/>
      <c r="D80" s="606"/>
      <c r="E80" s="606"/>
      <c r="F80" s="606"/>
    </row>
  </sheetData>
  <mergeCells count="10">
    <mergeCell ref="H13:H16"/>
    <mergeCell ref="D17:G17"/>
    <mergeCell ref="B18:G18"/>
    <mergeCell ref="C78:F78"/>
    <mergeCell ref="C79:F79"/>
    <mergeCell ref="B3:C3"/>
    <mergeCell ref="B6:G6"/>
    <mergeCell ref="B8:B9"/>
    <mergeCell ref="C8:C9"/>
    <mergeCell ref="D8:G8"/>
  </mergeCells>
  <conditionalFormatting sqref="B18:B19 B12">
    <cfRule type="cellIs" dxfId="1" priority="1" stopIfTrue="1" operator="equal">
      <formula>0</formula>
    </cfRule>
    <cfRule type="cellIs" dxfId="0" priority="2" stopIfTrue="1" operator="notEqual">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5]!Reset">
                <anchor moveWithCells="1" sizeWithCells="1">
                  <from>
                    <xdr:col>8</xdr:col>
                    <xdr:colOff>0</xdr:colOff>
                    <xdr:row>5</xdr:row>
                    <xdr:rowOff>0</xdr:rowOff>
                  </from>
                  <to>
                    <xdr:col>8</xdr:col>
                    <xdr:colOff>1371600</xdr:colOff>
                    <xdr:row>6</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4"/>
  <sheetViews>
    <sheetView workbookViewId="0">
      <pane xSplit="1" ySplit="2" topLeftCell="B3" activePane="bottomRight" state="frozen"/>
      <selection pane="topRight" activeCell="B1" sqref="B1"/>
      <selection pane="bottomLeft" activeCell="A3" sqref="A3"/>
      <selection pane="bottomRight" activeCell="E29" sqref="E29"/>
    </sheetView>
  </sheetViews>
  <sheetFormatPr defaultRowHeight="15" x14ac:dyDescent="0.25"/>
  <cols>
    <col min="1" max="1" width="45.28515625" bestFit="1" customWidth="1"/>
    <col min="2" max="2" width="17.140625" bestFit="1" customWidth="1"/>
    <col min="3" max="3" width="13.28515625" bestFit="1" customWidth="1"/>
    <col min="4" max="4" width="18.5703125" customWidth="1"/>
    <col min="5" max="5" width="12.28515625" bestFit="1" customWidth="1"/>
    <col min="6" max="6" width="11.28515625" bestFit="1" customWidth="1"/>
    <col min="7" max="7" width="12.28515625" bestFit="1" customWidth="1"/>
    <col min="8" max="22" width="13.28515625" bestFit="1" customWidth="1"/>
  </cols>
  <sheetData>
    <row r="2" spans="1:23" s="455" customFormat="1" x14ac:dyDescent="0.25">
      <c r="A2" s="450" t="s">
        <v>207</v>
      </c>
      <c r="B2" s="450" t="s">
        <v>156</v>
      </c>
      <c r="C2" s="451">
        <v>2009</v>
      </c>
      <c r="D2" s="451">
        <f>C2+1</f>
        <v>2010</v>
      </c>
      <c r="E2" s="451">
        <f t="shared" ref="E2:V2" si="0">D2+1</f>
        <v>2011</v>
      </c>
      <c r="F2" s="451">
        <f t="shared" si="0"/>
        <v>2012</v>
      </c>
      <c r="G2" s="451">
        <f t="shared" si="0"/>
        <v>2013</v>
      </c>
      <c r="H2" s="452">
        <f>G2+1</f>
        <v>2014</v>
      </c>
      <c r="I2" s="452">
        <f t="shared" si="0"/>
        <v>2015</v>
      </c>
      <c r="J2" s="452">
        <f t="shared" si="0"/>
        <v>2016</v>
      </c>
      <c r="K2" s="453">
        <f t="shared" si="0"/>
        <v>2017</v>
      </c>
      <c r="L2" s="453">
        <f t="shared" si="0"/>
        <v>2018</v>
      </c>
      <c r="M2" s="454">
        <f t="shared" si="0"/>
        <v>2019</v>
      </c>
      <c r="N2" s="454">
        <f t="shared" si="0"/>
        <v>2020</v>
      </c>
      <c r="O2" s="454">
        <f t="shared" si="0"/>
        <v>2021</v>
      </c>
      <c r="P2" s="454">
        <f t="shared" si="0"/>
        <v>2022</v>
      </c>
      <c r="Q2" s="454">
        <f t="shared" si="0"/>
        <v>2023</v>
      </c>
      <c r="R2" s="454">
        <f t="shared" si="0"/>
        <v>2024</v>
      </c>
      <c r="S2" s="454">
        <f t="shared" si="0"/>
        <v>2025</v>
      </c>
      <c r="T2" s="454">
        <f t="shared" si="0"/>
        <v>2026</v>
      </c>
      <c r="U2" s="454">
        <f t="shared" si="0"/>
        <v>2027</v>
      </c>
      <c r="V2" s="454">
        <f t="shared" si="0"/>
        <v>2028</v>
      </c>
      <c r="W2" s="452"/>
    </row>
    <row r="3" spans="1:23" x14ac:dyDescent="0.25">
      <c r="A3" s="456" t="s">
        <v>209</v>
      </c>
      <c r="B3" s="446" t="s">
        <v>373</v>
      </c>
      <c r="H3" s="192">
        <f>'Health - DALYs Diarrhea'!H12</f>
        <v>3767329.4681316041</v>
      </c>
      <c r="I3" s="192">
        <f>'Health - DALYs Diarrhea'!I12</f>
        <v>3970469.8377076178</v>
      </c>
      <c r="J3" s="192">
        <f>'Health - DALYs Diarrhea'!J12</f>
        <v>4179917.7956344299</v>
      </c>
      <c r="K3" s="192">
        <f>'Health - DALYs Diarrhea'!K12</f>
        <v>4401220.3353122817</v>
      </c>
      <c r="L3" s="192">
        <f>'Health - DALYs Diarrhea'!L12</f>
        <v>4651485.8932784488</v>
      </c>
      <c r="M3" s="192">
        <f>'Health - DALYs Diarrhea'!M12</f>
        <v>4915982.2428733818</v>
      </c>
      <c r="N3" s="192">
        <f>'Health - DALYs Diarrhea'!N12</f>
        <v>5195518.5862582866</v>
      </c>
      <c r="O3" s="192">
        <f>'Health - DALYs Diarrhea'!O12</f>
        <v>5490950.1390667567</v>
      </c>
      <c r="P3" s="192">
        <f>'Health - DALYs Diarrhea'!P12</f>
        <v>5803180.7468580473</v>
      </c>
      <c r="Q3" s="192">
        <f>'Health - DALYs Diarrhea'!Q12</f>
        <v>6133165.650349115</v>
      </c>
      <c r="R3" s="192">
        <f>'Health - DALYs Diarrhea'!R12</f>
        <v>6481914.4078853913</v>
      </c>
      <c r="S3" s="192">
        <f>'Health - DALYs Diarrhea'!S12</f>
        <v>6850493.984091334</v>
      </c>
      <c r="T3" s="192">
        <f>'Health - DALYs Diarrhea'!T12</f>
        <v>7240032.0141501827</v>
      </c>
      <c r="U3" s="192">
        <f>'Health - DALYs Diarrhea'!U12</f>
        <v>7651720.2536996901</v>
      </c>
      <c r="V3" s="192">
        <f>'Health - DALYs Diarrhea'!V12</f>
        <v>8086818.2248984678</v>
      </c>
    </row>
    <row r="4" spans="1:23" s="194" customFormat="1" x14ac:dyDescent="0.25">
      <c r="A4" s="457" t="s">
        <v>210</v>
      </c>
      <c r="B4" s="458" t="s">
        <v>373</v>
      </c>
      <c r="H4" s="193">
        <f>'Health Benefits'!D21</f>
        <v>5248719.091543112</v>
      </c>
      <c r="I4" s="193">
        <f>'Health Benefits'!E21</f>
        <v>5223708.4414096605</v>
      </c>
      <c r="J4" s="193">
        <f>'Health Benefits'!F21</f>
        <v>5198861.5219906699</v>
      </c>
      <c r="K4" s="193">
        <f>'Health Benefits'!G21</f>
        <v>5174177.2614328787</v>
      </c>
      <c r="L4" s="193">
        <f>'Health Benefits'!H21</f>
        <v>5149654.5948998528</v>
      </c>
      <c r="M4" s="193">
        <f>'Health Benefits'!I21</f>
        <v>5125292.4645260423</v>
      </c>
      <c r="N4" s="193">
        <f>'Health Benefits'!J21</f>
        <v>5101089.8193711508</v>
      </c>
      <c r="O4" s="193">
        <f>'Health Benefits'!K21</f>
        <v>5077045.6153748017</v>
      </c>
      <c r="P4" s="193">
        <f>'Health Benefits'!L21</f>
        <v>5053158.8153114943</v>
      </c>
      <c r="Q4" s="193">
        <f>'Health Benefits'!M21</f>
        <v>5029428.388745863</v>
      </c>
      <c r="R4" s="193">
        <f>'Health Benefits'!N21</f>
        <v>5005853.3119882252</v>
      </c>
      <c r="S4" s="193">
        <f>'Health Benefits'!O21</f>
        <v>4982432.5680504218</v>
      </c>
      <c r="T4" s="193">
        <f>'Health Benefits'!P21</f>
        <v>4959165.1466019433</v>
      </c>
      <c r="U4" s="193">
        <f>'Health Benefits'!Q21</f>
        <v>4936050.0439263498</v>
      </c>
      <c r="V4" s="193">
        <f>'Health Benefits'!R21</f>
        <v>4913086.2628779709</v>
      </c>
    </row>
    <row r="5" spans="1:23" x14ac:dyDescent="0.25">
      <c r="A5" s="459" t="s">
        <v>211</v>
      </c>
      <c r="B5" s="460" t="s">
        <v>373</v>
      </c>
      <c r="H5" s="469">
        <f>H4+H3</f>
        <v>9016048.5596747156</v>
      </c>
      <c r="I5" s="469">
        <f t="shared" ref="I5:V5" si="1">I4+I3</f>
        <v>9194178.2791172788</v>
      </c>
      <c r="J5" s="469">
        <f t="shared" si="1"/>
        <v>9378779.3176250998</v>
      </c>
      <c r="K5" s="469">
        <f t="shared" si="1"/>
        <v>9575397.5967451595</v>
      </c>
      <c r="L5" s="469">
        <f t="shared" si="1"/>
        <v>9801140.4881783016</v>
      </c>
      <c r="M5" s="469">
        <f t="shared" si="1"/>
        <v>10041274.707399424</v>
      </c>
      <c r="N5" s="469">
        <f t="shared" si="1"/>
        <v>10296608.405629437</v>
      </c>
      <c r="O5" s="469">
        <f t="shared" si="1"/>
        <v>10567995.754441559</v>
      </c>
      <c r="P5" s="469">
        <f t="shared" si="1"/>
        <v>10856339.562169541</v>
      </c>
      <c r="Q5" s="469">
        <f t="shared" si="1"/>
        <v>11162594.039094977</v>
      </c>
      <c r="R5" s="469">
        <f t="shared" si="1"/>
        <v>11487767.719873616</v>
      </c>
      <c r="S5" s="469">
        <f t="shared" si="1"/>
        <v>11832926.552141756</v>
      </c>
      <c r="T5" s="469">
        <f t="shared" si="1"/>
        <v>12199197.160752125</v>
      </c>
      <c r="U5" s="469">
        <f t="shared" si="1"/>
        <v>12587770.297626041</v>
      </c>
      <c r="V5" s="469">
        <f t="shared" si="1"/>
        <v>12999904.48777644</v>
      </c>
    </row>
    <row r="7" spans="1:23" x14ac:dyDescent="0.25">
      <c r="A7" s="461" t="s">
        <v>337</v>
      </c>
      <c r="B7" s="462">
        <f>NPV(0.1, C3:V3)</f>
        <v>39071996.126966305</v>
      </c>
    </row>
    <row r="10" spans="1:23" s="455" customFormat="1" x14ac:dyDescent="0.25">
      <c r="A10" s="450" t="s">
        <v>208</v>
      </c>
      <c r="B10" s="450" t="s">
        <v>156</v>
      </c>
      <c r="C10" s="451">
        <v>2009</v>
      </c>
      <c r="D10" s="451">
        <f>C10+1</f>
        <v>2010</v>
      </c>
      <c r="E10" s="451">
        <f t="shared" ref="E10:V10" si="2">D10+1</f>
        <v>2011</v>
      </c>
      <c r="F10" s="451">
        <f t="shared" si="2"/>
        <v>2012</v>
      </c>
      <c r="G10" s="451">
        <f t="shared" si="2"/>
        <v>2013</v>
      </c>
      <c r="H10" s="452">
        <f>G10+1</f>
        <v>2014</v>
      </c>
      <c r="I10" s="452">
        <f t="shared" si="2"/>
        <v>2015</v>
      </c>
      <c r="J10" s="452">
        <f t="shared" si="2"/>
        <v>2016</v>
      </c>
      <c r="K10" s="453">
        <f t="shared" si="2"/>
        <v>2017</v>
      </c>
      <c r="L10" s="453">
        <f t="shared" si="2"/>
        <v>2018</v>
      </c>
      <c r="M10" s="454">
        <f t="shared" si="2"/>
        <v>2019</v>
      </c>
      <c r="N10" s="454">
        <f t="shared" si="2"/>
        <v>2020</v>
      </c>
      <c r="O10" s="454">
        <f t="shared" si="2"/>
        <v>2021</v>
      </c>
      <c r="P10" s="454">
        <f t="shared" si="2"/>
        <v>2022</v>
      </c>
      <c r="Q10" s="454">
        <f t="shared" si="2"/>
        <v>2023</v>
      </c>
      <c r="R10" s="454">
        <f t="shared" si="2"/>
        <v>2024</v>
      </c>
      <c r="S10" s="454">
        <f t="shared" si="2"/>
        <v>2025</v>
      </c>
      <c r="T10" s="454">
        <f t="shared" si="2"/>
        <v>2026</v>
      </c>
      <c r="U10" s="454">
        <f t="shared" si="2"/>
        <v>2027</v>
      </c>
      <c r="V10" s="454">
        <f t="shared" si="2"/>
        <v>2028</v>
      </c>
      <c r="W10" s="452"/>
    </row>
    <row r="12" spans="1:23" x14ac:dyDescent="0.25">
      <c r="A12" s="445" t="s">
        <v>212</v>
      </c>
      <c r="B12" s="445" t="s">
        <v>373</v>
      </c>
      <c r="C12" s="192">
        <f>'Dollar Conversion'!C20</f>
        <v>1115442.0889449306</v>
      </c>
      <c r="D12" s="192">
        <f>'Dollar Conversion'!D20</f>
        <v>1315383.004794833</v>
      </c>
      <c r="E12" s="192">
        <f>'Dollar Conversion'!E20</f>
        <v>10106293.12990937</v>
      </c>
      <c r="F12" s="192">
        <f>'Dollar Conversion'!F20</f>
        <v>6084827.6780333947</v>
      </c>
      <c r="G12" s="192">
        <f>'Dollar Conversion'!G20</f>
        <v>78381044.556089878</v>
      </c>
      <c r="H12" s="192">
        <f>'Dollar Conversion'!H20</f>
        <v>10342238.517372359</v>
      </c>
    </row>
    <row r="14" spans="1:23" x14ac:dyDescent="0.25">
      <c r="A14" s="445" t="s">
        <v>213</v>
      </c>
      <c r="B14" s="445" t="s">
        <v>373</v>
      </c>
      <c r="C14" s="195">
        <f>C3-C12</f>
        <v>-1115442.0889449306</v>
      </c>
      <c r="D14" s="195">
        <f t="shared" ref="D14:V14" si="3">D3-D12</f>
        <v>-1315383.004794833</v>
      </c>
      <c r="E14" s="195">
        <f t="shared" si="3"/>
        <v>-10106293.12990937</v>
      </c>
      <c r="F14" s="195">
        <f t="shared" si="3"/>
        <v>-6084827.6780333947</v>
      </c>
      <c r="G14" s="195">
        <f t="shared" si="3"/>
        <v>-78381044.556089878</v>
      </c>
      <c r="H14" s="195">
        <f t="shared" si="3"/>
        <v>-6574909.0492407549</v>
      </c>
      <c r="I14" s="195">
        <f t="shared" si="3"/>
        <v>3970469.8377076178</v>
      </c>
      <c r="J14" s="195">
        <f t="shared" si="3"/>
        <v>4179917.7956344299</v>
      </c>
      <c r="K14" s="195">
        <f t="shared" si="3"/>
        <v>4401220.3353122817</v>
      </c>
      <c r="L14" s="195">
        <f t="shared" si="3"/>
        <v>4651485.8932784488</v>
      </c>
      <c r="M14" s="195">
        <f t="shared" si="3"/>
        <v>4915982.2428733818</v>
      </c>
      <c r="N14" s="195">
        <f t="shared" si="3"/>
        <v>5195518.5862582866</v>
      </c>
      <c r="O14" s="195">
        <f t="shared" si="3"/>
        <v>5490950.1390667567</v>
      </c>
      <c r="P14" s="195">
        <f t="shared" si="3"/>
        <v>5803180.7468580473</v>
      </c>
      <c r="Q14" s="195">
        <f t="shared" si="3"/>
        <v>6133165.650349115</v>
      </c>
      <c r="R14" s="195">
        <f t="shared" si="3"/>
        <v>6481914.4078853913</v>
      </c>
      <c r="S14" s="195">
        <f t="shared" si="3"/>
        <v>6850493.984091334</v>
      </c>
      <c r="T14" s="195">
        <f t="shared" si="3"/>
        <v>7240032.0141501827</v>
      </c>
      <c r="U14" s="195">
        <f t="shared" si="3"/>
        <v>7651720.2536996901</v>
      </c>
      <c r="V14" s="195">
        <f t="shared" si="3"/>
        <v>8086818.2248984678</v>
      </c>
    </row>
    <row r="15" spans="1:23" x14ac:dyDescent="0.25">
      <c r="A15" s="445"/>
      <c r="B15" s="445"/>
      <c r="C15" s="195"/>
      <c r="D15" s="195"/>
      <c r="E15" s="195"/>
      <c r="F15" s="195"/>
      <c r="G15" s="195"/>
      <c r="H15" s="195"/>
      <c r="I15" s="195"/>
      <c r="J15" s="195"/>
      <c r="K15" s="195"/>
      <c r="L15" s="195"/>
      <c r="M15" s="195"/>
      <c r="N15" s="195"/>
      <c r="O15" s="195"/>
      <c r="P15" s="195"/>
      <c r="Q15" s="195"/>
      <c r="R15" s="195"/>
      <c r="S15" s="195"/>
      <c r="T15" s="195"/>
      <c r="U15" s="195"/>
      <c r="V15" s="195"/>
    </row>
    <row r="16" spans="1:23" x14ac:dyDescent="0.25">
      <c r="A16" s="609" t="s">
        <v>338</v>
      </c>
      <c r="B16" s="445">
        <f>NPV(0.1,C12:H12)</f>
        <v>68356544.353475705</v>
      </c>
      <c r="C16" s="195"/>
      <c r="D16" s="195">
        <f>NPV(0.1, C14:V14)</f>
        <v>-44095908.823757604</v>
      </c>
      <c r="E16" s="195"/>
      <c r="F16" s="195"/>
      <c r="G16" s="195"/>
      <c r="H16" s="195"/>
      <c r="I16" s="195"/>
      <c r="J16" s="195"/>
      <c r="K16" s="195"/>
      <c r="L16" s="195"/>
      <c r="M16" s="195"/>
      <c r="N16" s="195"/>
      <c r="O16" s="195"/>
      <c r="P16" s="195"/>
      <c r="Q16" s="195"/>
      <c r="R16" s="195"/>
      <c r="S16" s="195"/>
      <c r="T16" s="195"/>
      <c r="U16" s="195"/>
      <c r="V16" s="195"/>
    </row>
    <row r="17" spans="1:7" x14ac:dyDescent="0.25">
      <c r="A17" s="463"/>
      <c r="B17" s="463"/>
    </row>
    <row r="18" spans="1:7" x14ac:dyDescent="0.25">
      <c r="A18" s="464" t="s">
        <v>214</v>
      </c>
      <c r="B18" s="465">
        <f>IRR(C14:V14, 0.001)</f>
        <v>-2.4604878789851514E-2</v>
      </c>
    </row>
    <row r="19" spans="1:7" x14ac:dyDescent="0.25">
      <c r="A19" s="466"/>
      <c r="B19" s="449"/>
    </row>
    <row r="20" spans="1:7" x14ac:dyDescent="0.25">
      <c r="A20" s="467" t="s">
        <v>215</v>
      </c>
      <c r="B20" s="442">
        <f>NPV(0.1,C3:V3)</f>
        <v>39071996.126966305</v>
      </c>
      <c r="D20" s="607" t="s">
        <v>334</v>
      </c>
      <c r="E20" s="608">
        <f>'ERR &amp; Sensitivity Analysis'!D11</f>
        <v>1</v>
      </c>
    </row>
    <row r="21" spans="1:7" x14ac:dyDescent="0.25">
      <c r="A21" s="468" t="s">
        <v>216</v>
      </c>
      <c r="B21" s="444">
        <f>NPV(0.1,C4:V4)</f>
        <v>38942096.880009733</v>
      </c>
      <c r="D21" s="607" t="s">
        <v>335</v>
      </c>
      <c r="E21" s="608">
        <f>'ERR &amp; Sensitivity Analysis'!D10</f>
        <v>1</v>
      </c>
    </row>
    <row r="22" spans="1:7" x14ac:dyDescent="0.25">
      <c r="A22" s="467" t="s">
        <v>217</v>
      </c>
      <c r="B22" s="442">
        <f>SUM(B20:B21)</f>
        <v>78014093.006976038</v>
      </c>
      <c r="G22" t="s">
        <v>94</v>
      </c>
    </row>
    <row r="24" spans="1:7" x14ac:dyDescent="0.25">
      <c r="G24" t="s">
        <v>94</v>
      </c>
    </row>
  </sheetData>
  <dataValidations count="2">
    <dataValidation type="list" allowBlank="1" showInputMessage="1" showErrorMessage="1" sqref="B65556 B983060 B917524 B851988 B786452 B720916 B655380 B589844 B524308 B458772 B393236 B327700 B262164 B196628 B131092">
      <formula1>#REF!</formula1>
    </dataValidation>
    <dataValidation type="list" allowBlank="1" showInputMessage="1" showErrorMessage="1" sqref="B65557 B983061 B917525 B851989 B786453 B720917 B655381 B589845 B524309 B458773 B393237 B327701 B262165 B196629 B131093 B65559 B131095 B196631 B262167 B327703 B393239 B458775 B524311 B589847 B655383 B720919 B786455 B851991 B917527 B983063">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workbookViewId="0">
      <pane xSplit="2" ySplit="4" topLeftCell="C5" activePane="bottomRight" state="frozen"/>
      <selection pane="topRight" activeCell="C1" sqref="C1"/>
      <selection pane="bottomLeft" activeCell="A5" sqref="A5"/>
      <selection pane="bottomRight" sqref="A1:XFD1048576"/>
    </sheetView>
  </sheetViews>
  <sheetFormatPr defaultRowHeight="12.75" x14ac:dyDescent="0.2"/>
  <cols>
    <col min="1" max="1" width="49.140625" style="425" bestFit="1" customWidth="1"/>
    <col min="2" max="2" width="14" style="425" bestFit="1" customWidth="1"/>
    <col min="3" max="3" width="12.85546875" style="425" bestFit="1" customWidth="1"/>
    <col min="4" max="4" width="15" style="425" bestFit="1" customWidth="1"/>
    <col min="5" max="5" width="15.28515625" style="425" bestFit="1" customWidth="1"/>
    <col min="6" max="6" width="15.140625" style="425" bestFit="1" customWidth="1"/>
    <col min="7" max="7" width="15.28515625" style="425" bestFit="1" customWidth="1"/>
    <col min="8" max="8" width="13.42578125" style="425" bestFit="1" customWidth="1"/>
    <col min="9" max="12" width="12.28515625" style="425" bestFit="1" customWidth="1"/>
    <col min="13" max="256" width="9.140625" style="425"/>
    <col min="257" max="257" width="49.140625" style="425" bestFit="1" customWidth="1"/>
    <col min="258" max="258" width="14" style="425" bestFit="1" customWidth="1"/>
    <col min="259" max="259" width="12.85546875" style="425" bestFit="1" customWidth="1"/>
    <col min="260" max="260" width="15" style="425" bestFit="1" customWidth="1"/>
    <col min="261" max="261" width="15.28515625" style="425" bestFit="1" customWidth="1"/>
    <col min="262" max="262" width="15.140625" style="425" bestFit="1" customWidth="1"/>
    <col min="263" max="263" width="15.28515625" style="425" bestFit="1" customWidth="1"/>
    <col min="264" max="264" width="13.42578125" style="425" bestFit="1" customWidth="1"/>
    <col min="265" max="268" width="12.28515625" style="425" bestFit="1" customWidth="1"/>
    <col min="269" max="512" width="9.140625" style="425"/>
    <col min="513" max="513" width="49.140625" style="425" bestFit="1" customWidth="1"/>
    <col min="514" max="514" width="14" style="425" bestFit="1" customWidth="1"/>
    <col min="515" max="515" width="12.85546875" style="425" bestFit="1" customWidth="1"/>
    <col min="516" max="516" width="15" style="425" bestFit="1" customWidth="1"/>
    <col min="517" max="517" width="15.28515625" style="425" bestFit="1" customWidth="1"/>
    <col min="518" max="518" width="15.140625" style="425" bestFit="1" customWidth="1"/>
    <col min="519" max="519" width="15.28515625" style="425" bestFit="1" customWidth="1"/>
    <col min="520" max="520" width="13.42578125" style="425" bestFit="1" customWidth="1"/>
    <col min="521" max="524" width="12.28515625" style="425" bestFit="1" customWidth="1"/>
    <col min="525" max="768" width="9.140625" style="425"/>
    <col min="769" max="769" width="49.140625" style="425" bestFit="1" customWidth="1"/>
    <col min="770" max="770" width="14" style="425" bestFit="1" customWidth="1"/>
    <col min="771" max="771" width="12.85546875" style="425" bestFit="1" customWidth="1"/>
    <col min="772" max="772" width="15" style="425" bestFit="1" customWidth="1"/>
    <col min="773" max="773" width="15.28515625" style="425" bestFit="1" customWidth="1"/>
    <col min="774" max="774" width="15.140625" style="425" bestFit="1" customWidth="1"/>
    <col min="775" max="775" width="15.28515625" style="425" bestFit="1" customWidth="1"/>
    <col min="776" max="776" width="13.42578125" style="425" bestFit="1" customWidth="1"/>
    <col min="777" max="780" width="12.28515625" style="425" bestFit="1" customWidth="1"/>
    <col min="781" max="1024" width="9.140625" style="425"/>
    <col min="1025" max="1025" width="49.140625" style="425" bestFit="1" customWidth="1"/>
    <col min="1026" max="1026" width="14" style="425" bestFit="1" customWidth="1"/>
    <col min="1027" max="1027" width="12.85546875" style="425" bestFit="1" customWidth="1"/>
    <col min="1028" max="1028" width="15" style="425" bestFit="1" customWidth="1"/>
    <col min="1029" max="1029" width="15.28515625" style="425" bestFit="1" customWidth="1"/>
    <col min="1030" max="1030" width="15.140625" style="425" bestFit="1" customWidth="1"/>
    <col min="1031" max="1031" width="15.28515625" style="425" bestFit="1" customWidth="1"/>
    <col min="1032" max="1032" width="13.42578125" style="425" bestFit="1" customWidth="1"/>
    <col min="1033" max="1036" width="12.28515625" style="425" bestFit="1" customWidth="1"/>
    <col min="1037" max="1280" width="9.140625" style="425"/>
    <col min="1281" max="1281" width="49.140625" style="425" bestFit="1" customWidth="1"/>
    <col min="1282" max="1282" width="14" style="425" bestFit="1" customWidth="1"/>
    <col min="1283" max="1283" width="12.85546875" style="425" bestFit="1" customWidth="1"/>
    <col min="1284" max="1284" width="15" style="425" bestFit="1" customWidth="1"/>
    <col min="1285" max="1285" width="15.28515625" style="425" bestFit="1" customWidth="1"/>
    <col min="1286" max="1286" width="15.140625" style="425" bestFit="1" customWidth="1"/>
    <col min="1287" max="1287" width="15.28515625" style="425" bestFit="1" customWidth="1"/>
    <col min="1288" max="1288" width="13.42578125" style="425" bestFit="1" customWidth="1"/>
    <col min="1289" max="1292" width="12.28515625" style="425" bestFit="1" customWidth="1"/>
    <col min="1293" max="1536" width="9.140625" style="425"/>
    <col min="1537" max="1537" width="49.140625" style="425" bestFit="1" customWidth="1"/>
    <col min="1538" max="1538" width="14" style="425" bestFit="1" customWidth="1"/>
    <col min="1539" max="1539" width="12.85546875" style="425" bestFit="1" customWidth="1"/>
    <col min="1540" max="1540" width="15" style="425" bestFit="1" customWidth="1"/>
    <col min="1541" max="1541" width="15.28515625" style="425" bestFit="1" customWidth="1"/>
    <col min="1542" max="1542" width="15.140625" style="425" bestFit="1" customWidth="1"/>
    <col min="1543" max="1543" width="15.28515625" style="425" bestFit="1" customWidth="1"/>
    <col min="1544" max="1544" width="13.42578125" style="425" bestFit="1" customWidth="1"/>
    <col min="1545" max="1548" width="12.28515625" style="425" bestFit="1" customWidth="1"/>
    <col min="1549" max="1792" width="9.140625" style="425"/>
    <col min="1793" max="1793" width="49.140625" style="425" bestFit="1" customWidth="1"/>
    <col min="1794" max="1794" width="14" style="425" bestFit="1" customWidth="1"/>
    <col min="1795" max="1795" width="12.85546875" style="425" bestFit="1" customWidth="1"/>
    <col min="1796" max="1796" width="15" style="425" bestFit="1" customWidth="1"/>
    <col min="1797" max="1797" width="15.28515625" style="425" bestFit="1" customWidth="1"/>
    <col min="1798" max="1798" width="15.140625" style="425" bestFit="1" customWidth="1"/>
    <col min="1799" max="1799" width="15.28515625" style="425" bestFit="1" customWidth="1"/>
    <col min="1800" max="1800" width="13.42578125" style="425" bestFit="1" customWidth="1"/>
    <col min="1801" max="1804" width="12.28515625" style="425" bestFit="1" customWidth="1"/>
    <col min="1805" max="2048" width="9.140625" style="425"/>
    <col min="2049" max="2049" width="49.140625" style="425" bestFit="1" customWidth="1"/>
    <col min="2050" max="2050" width="14" style="425" bestFit="1" customWidth="1"/>
    <col min="2051" max="2051" width="12.85546875" style="425" bestFit="1" customWidth="1"/>
    <col min="2052" max="2052" width="15" style="425" bestFit="1" customWidth="1"/>
    <col min="2053" max="2053" width="15.28515625" style="425" bestFit="1" customWidth="1"/>
    <col min="2054" max="2054" width="15.140625" style="425" bestFit="1" customWidth="1"/>
    <col min="2055" max="2055" width="15.28515625" style="425" bestFit="1" customWidth="1"/>
    <col min="2056" max="2056" width="13.42578125" style="425" bestFit="1" customWidth="1"/>
    <col min="2057" max="2060" width="12.28515625" style="425" bestFit="1" customWidth="1"/>
    <col min="2061" max="2304" width="9.140625" style="425"/>
    <col min="2305" max="2305" width="49.140625" style="425" bestFit="1" customWidth="1"/>
    <col min="2306" max="2306" width="14" style="425" bestFit="1" customWidth="1"/>
    <col min="2307" max="2307" width="12.85546875" style="425" bestFit="1" customWidth="1"/>
    <col min="2308" max="2308" width="15" style="425" bestFit="1" customWidth="1"/>
    <col min="2309" max="2309" width="15.28515625" style="425" bestFit="1" customWidth="1"/>
    <col min="2310" max="2310" width="15.140625" style="425" bestFit="1" customWidth="1"/>
    <col min="2311" max="2311" width="15.28515625" style="425" bestFit="1" customWidth="1"/>
    <col min="2312" max="2312" width="13.42578125" style="425" bestFit="1" customWidth="1"/>
    <col min="2313" max="2316" width="12.28515625" style="425" bestFit="1" customWidth="1"/>
    <col min="2317" max="2560" width="9.140625" style="425"/>
    <col min="2561" max="2561" width="49.140625" style="425" bestFit="1" customWidth="1"/>
    <col min="2562" max="2562" width="14" style="425" bestFit="1" customWidth="1"/>
    <col min="2563" max="2563" width="12.85546875" style="425" bestFit="1" customWidth="1"/>
    <col min="2564" max="2564" width="15" style="425" bestFit="1" customWidth="1"/>
    <col min="2565" max="2565" width="15.28515625" style="425" bestFit="1" customWidth="1"/>
    <col min="2566" max="2566" width="15.140625" style="425" bestFit="1" customWidth="1"/>
    <col min="2567" max="2567" width="15.28515625" style="425" bestFit="1" customWidth="1"/>
    <col min="2568" max="2568" width="13.42578125" style="425" bestFit="1" customWidth="1"/>
    <col min="2569" max="2572" width="12.28515625" style="425" bestFit="1" customWidth="1"/>
    <col min="2573" max="2816" width="9.140625" style="425"/>
    <col min="2817" max="2817" width="49.140625" style="425" bestFit="1" customWidth="1"/>
    <col min="2818" max="2818" width="14" style="425" bestFit="1" customWidth="1"/>
    <col min="2819" max="2819" width="12.85546875" style="425" bestFit="1" customWidth="1"/>
    <col min="2820" max="2820" width="15" style="425" bestFit="1" customWidth="1"/>
    <col min="2821" max="2821" width="15.28515625" style="425" bestFit="1" customWidth="1"/>
    <col min="2822" max="2822" width="15.140625" style="425" bestFit="1" customWidth="1"/>
    <col min="2823" max="2823" width="15.28515625" style="425" bestFit="1" customWidth="1"/>
    <col min="2824" max="2824" width="13.42578125" style="425" bestFit="1" customWidth="1"/>
    <col min="2825" max="2828" width="12.28515625" style="425" bestFit="1" customWidth="1"/>
    <col min="2829" max="3072" width="9.140625" style="425"/>
    <col min="3073" max="3073" width="49.140625" style="425" bestFit="1" customWidth="1"/>
    <col min="3074" max="3074" width="14" style="425" bestFit="1" customWidth="1"/>
    <col min="3075" max="3075" width="12.85546875" style="425" bestFit="1" customWidth="1"/>
    <col min="3076" max="3076" width="15" style="425" bestFit="1" customWidth="1"/>
    <col min="3077" max="3077" width="15.28515625" style="425" bestFit="1" customWidth="1"/>
    <col min="3078" max="3078" width="15.140625" style="425" bestFit="1" customWidth="1"/>
    <col min="3079" max="3079" width="15.28515625" style="425" bestFit="1" customWidth="1"/>
    <col min="3080" max="3080" width="13.42578125" style="425" bestFit="1" customWidth="1"/>
    <col min="3081" max="3084" width="12.28515625" style="425" bestFit="1" customWidth="1"/>
    <col min="3085" max="3328" width="9.140625" style="425"/>
    <col min="3329" max="3329" width="49.140625" style="425" bestFit="1" customWidth="1"/>
    <col min="3330" max="3330" width="14" style="425" bestFit="1" customWidth="1"/>
    <col min="3331" max="3331" width="12.85546875" style="425" bestFit="1" customWidth="1"/>
    <col min="3332" max="3332" width="15" style="425" bestFit="1" customWidth="1"/>
    <col min="3333" max="3333" width="15.28515625" style="425" bestFit="1" customWidth="1"/>
    <col min="3334" max="3334" width="15.140625" style="425" bestFit="1" customWidth="1"/>
    <col min="3335" max="3335" width="15.28515625" style="425" bestFit="1" customWidth="1"/>
    <col min="3336" max="3336" width="13.42578125" style="425" bestFit="1" customWidth="1"/>
    <col min="3337" max="3340" width="12.28515625" style="425" bestFit="1" customWidth="1"/>
    <col min="3341" max="3584" width="9.140625" style="425"/>
    <col min="3585" max="3585" width="49.140625" style="425" bestFit="1" customWidth="1"/>
    <col min="3586" max="3586" width="14" style="425" bestFit="1" customWidth="1"/>
    <col min="3587" max="3587" width="12.85546875" style="425" bestFit="1" customWidth="1"/>
    <col min="3588" max="3588" width="15" style="425" bestFit="1" customWidth="1"/>
    <col min="3589" max="3589" width="15.28515625" style="425" bestFit="1" customWidth="1"/>
    <col min="3590" max="3590" width="15.140625" style="425" bestFit="1" customWidth="1"/>
    <col min="3591" max="3591" width="15.28515625" style="425" bestFit="1" customWidth="1"/>
    <col min="3592" max="3592" width="13.42578125" style="425" bestFit="1" customWidth="1"/>
    <col min="3593" max="3596" width="12.28515625" style="425" bestFit="1" customWidth="1"/>
    <col min="3597" max="3840" width="9.140625" style="425"/>
    <col min="3841" max="3841" width="49.140625" style="425" bestFit="1" customWidth="1"/>
    <col min="3842" max="3842" width="14" style="425" bestFit="1" customWidth="1"/>
    <col min="3843" max="3843" width="12.85546875" style="425" bestFit="1" customWidth="1"/>
    <col min="3844" max="3844" width="15" style="425" bestFit="1" customWidth="1"/>
    <col min="3845" max="3845" width="15.28515625" style="425" bestFit="1" customWidth="1"/>
    <col min="3846" max="3846" width="15.140625" style="425" bestFit="1" customWidth="1"/>
    <col min="3847" max="3847" width="15.28515625" style="425" bestFit="1" customWidth="1"/>
    <col min="3848" max="3848" width="13.42578125" style="425" bestFit="1" customWidth="1"/>
    <col min="3849" max="3852" width="12.28515625" style="425" bestFit="1" customWidth="1"/>
    <col min="3853" max="4096" width="9.140625" style="425"/>
    <col min="4097" max="4097" width="49.140625" style="425" bestFit="1" customWidth="1"/>
    <col min="4098" max="4098" width="14" style="425" bestFit="1" customWidth="1"/>
    <col min="4099" max="4099" width="12.85546875" style="425" bestFit="1" customWidth="1"/>
    <col min="4100" max="4100" width="15" style="425" bestFit="1" customWidth="1"/>
    <col min="4101" max="4101" width="15.28515625" style="425" bestFit="1" customWidth="1"/>
    <col min="4102" max="4102" width="15.140625" style="425" bestFit="1" customWidth="1"/>
    <col min="4103" max="4103" width="15.28515625" style="425" bestFit="1" customWidth="1"/>
    <col min="4104" max="4104" width="13.42578125" style="425" bestFit="1" customWidth="1"/>
    <col min="4105" max="4108" width="12.28515625" style="425" bestFit="1" customWidth="1"/>
    <col min="4109" max="4352" width="9.140625" style="425"/>
    <col min="4353" max="4353" width="49.140625" style="425" bestFit="1" customWidth="1"/>
    <col min="4354" max="4354" width="14" style="425" bestFit="1" customWidth="1"/>
    <col min="4355" max="4355" width="12.85546875" style="425" bestFit="1" customWidth="1"/>
    <col min="4356" max="4356" width="15" style="425" bestFit="1" customWidth="1"/>
    <col min="4357" max="4357" width="15.28515625" style="425" bestFit="1" customWidth="1"/>
    <col min="4358" max="4358" width="15.140625" style="425" bestFit="1" customWidth="1"/>
    <col min="4359" max="4359" width="15.28515625" style="425" bestFit="1" customWidth="1"/>
    <col min="4360" max="4360" width="13.42578125" style="425" bestFit="1" customWidth="1"/>
    <col min="4361" max="4364" width="12.28515625" style="425" bestFit="1" customWidth="1"/>
    <col min="4365" max="4608" width="9.140625" style="425"/>
    <col min="4609" max="4609" width="49.140625" style="425" bestFit="1" customWidth="1"/>
    <col min="4610" max="4610" width="14" style="425" bestFit="1" customWidth="1"/>
    <col min="4611" max="4611" width="12.85546875" style="425" bestFit="1" customWidth="1"/>
    <col min="4612" max="4612" width="15" style="425" bestFit="1" customWidth="1"/>
    <col min="4613" max="4613" width="15.28515625" style="425" bestFit="1" customWidth="1"/>
    <col min="4614" max="4614" width="15.140625" style="425" bestFit="1" customWidth="1"/>
    <col min="4615" max="4615" width="15.28515625" style="425" bestFit="1" customWidth="1"/>
    <col min="4616" max="4616" width="13.42578125" style="425" bestFit="1" customWidth="1"/>
    <col min="4617" max="4620" width="12.28515625" style="425" bestFit="1" customWidth="1"/>
    <col min="4621" max="4864" width="9.140625" style="425"/>
    <col min="4865" max="4865" width="49.140625" style="425" bestFit="1" customWidth="1"/>
    <col min="4866" max="4866" width="14" style="425" bestFit="1" customWidth="1"/>
    <col min="4867" max="4867" width="12.85546875" style="425" bestFit="1" customWidth="1"/>
    <col min="4868" max="4868" width="15" style="425" bestFit="1" customWidth="1"/>
    <col min="4869" max="4869" width="15.28515625" style="425" bestFit="1" customWidth="1"/>
    <col min="4870" max="4870" width="15.140625" style="425" bestFit="1" customWidth="1"/>
    <col min="4871" max="4871" width="15.28515625" style="425" bestFit="1" customWidth="1"/>
    <col min="4872" max="4872" width="13.42578125" style="425" bestFit="1" customWidth="1"/>
    <col min="4873" max="4876" width="12.28515625" style="425" bestFit="1" customWidth="1"/>
    <col min="4877" max="5120" width="9.140625" style="425"/>
    <col min="5121" max="5121" width="49.140625" style="425" bestFit="1" customWidth="1"/>
    <col min="5122" max="5122" width="14" style="425" bestFit="1" customWidth="1"/>
    <col min="5123" max="5123" width="12.85546875" style="425" bestFit="1" customWidth="1"/>
    <col min="5124" max="5124" width="15" style="425" bestFit="1" customWidth="1"/>
    <col min="5125" max="5125" width="15.28515625" style="425" bestFit="1" customWidth="1"/>
    <col min="5126" max="5126" width="15.140625" style="425" bestFit="1" customWidth="1"/>
    <col min="5127" max="5127" width="15.28515625" style="425" bestFit="1" customWidth="1"/>
    <col min="5128" max="5128" width="13.42578125" style="425" bestFit="1" customWidth="1"/>
    <col min="5129" max="5132" width="12.28515625" style="425" bestFit="1" customWidth="1"/>
    <col min="5133" max="5376" width="9.140625" style="425"/>
    <col min="5377" max="5377" width="49.140625" style="425" bestFit="1" customWidth="1"/>
    <col min="5378" max="5378" width="14" style="425" bestFit="1" customWidth="1"/>
    <col min="5379" max="5379" width="12.85546875" style="425" bestFit="1" customWidth="1"/>
    <col min="5380" max="5380" width="15" style="425" bestFit="1" customWidth="1"/>
    <col min="5381" max="5381" width="15.28515625" style="425" bestFit="1" customWidth="1"/>
    <col min="5382" max="5382" width="15.140625" style="425" bestFit="1" customWidth="1"/>
    <col min="5383" max="5383" width="15.28515625" style="425" bestFit="1" customWidth="1"/>
    <col min="5384" max="5384" width="13.42578125" style="425" bestFit="1" customWidth="1"/>
    <col min="5385" max="5388" width="12.28515625" style="425" bestFit="1" customWidth="1"/>
    <col min="5389" max="5632" width="9.140625" style="425"/>
    <col min="5633" max="5633" width="49.140625" style="425" bestFit="1" customWidth="1"/>
    <col min="5634" max="5634" width="14" style="425" bestFit="1" customWidth="1"/>
    <col min="5635" max="5635" width="12.85546875" style="425" bestFit="1" customWidth="1"/>
    <col min="5636" max="5636" width="15" style="425" bestFit="1" customWidth="1"/>
    <col min="5637" max="5637" width="15.28515625" style="425" bestFit="1" customWidth="1"/>
    <col min="5638" max="5638" width="15.140625" style="425" bestFit="1" customWidth="1"/>
    <col min="5639" max="5639" width="15.28515625" style="425" bestFit="1" customWidth="1"/>
    <col min="5640" max="5640" width="13.42578125" style="425" bestFit="1" customWidth="1"/>
    <col min="5641" max="5644" width="12.28515625" style="425" bestFit="1" customWidth="1"/>
    <col min="5645" max="5888" width="9.140625" style="425"/>
    <col min="5889" max="5889" width="49.140625" style="425" bestFit="1" customWidth="1"/>
    <col min="5890" max="5890" width="14" style="425" bestFit="1" customWidth="1"/>
    <col min="5891" max="5891" width="12.85546875" style="425" bestFit="1" customWidth="1"/>
    <col min="5892" max="5892" width="15" style="425" bestFit="1" customWidth="1"/>
    <col min="5893" max="5893" width="15.28515625" style="425" bestFit="1" customWidth="1"/>
    <col min="5894" max="5894" width="15.140625" style="425" bestFit="1" customWidth="1"/>
    <col min="5895" max="5895" width="15.28515625" style="425" bestFit="1" customWidth="1"/>
    <col min="5896" max="5896" width="13.42578125" style="425" bestFit="1" customWidth="1"/>
    <col min="5897" max="5900" width="12.28515625" style="425" bestFit="1" customWidth="1"/>
    <col min="5901" max="6144" width="9.140625" style="425"/>
    <col min="6145" max="6145" width="49.140625" style="425" bestFit="1" customWidth="1"/>
    <col min="6146" max="6146" width="14" style="425" bestFit="1" customWidth="1"/>
    <col min="6147" max="6147" width="12.85546875" style="425" bestFit="1" customWidth="1"/>
    <col min="6148" max="6148" width="15" style="425" bestFit="1" customWidth="1"/>
    <col min="6149" max="6149" width="15.28515625" style="425" bestFit="1" customWidth="1"/>
    <col min="6150" max="6150" width="15.140625" style="425" bestFit="1" customWidth="1"/>
    <col min="6151" max="6151" width="15.28515625" style="425" bestFit="1" customWidth="1"/>
    <col min="6152" max="6152" width="13.42578125" style="425" bestFit="1" customWidth="1"/>
    <col min="6153" max="6156" width="12.28515625" style="425" bestFit="1" customWidth="1"/>
    <col min="6157" max="6400" width="9.140625" style="425"/>
    <col min="6401" max="6401" width="49.140625" style="425" bestFit="1" customWidth="1"/>
    <col min="6402" max="6402" width="14" style="425" bestFit="1" customWidth="1"/>
    <col min="6403" max="6403" width="12.85546875" style="425" bestFit="1" customWidth="1"/>
    <col min="6404" max="6404" width="15" style="425" bestFit="1" customWidth="1"/>
    <col min="6405" max="6405" width="15.28515625" style="425" bestFit="1" customWidth="1"/>
    <col min="6406" max="6406" width="15.140625" style="425" bestFit="1" customWidth="1"/>
    <col min="6407" max="6407" width="15.28515625" style="425" bestFit="1" customWidth="1"/>
    <col min="6408" max="6408" width="13.42578125" style="425" bestFit="1" customWidth="1"/>
    <col min="6409" max="6412" width="12.28515625" style="425" bestFit="1" customWidth="1"/>
    <col min="6413" max="6656" width="9.140625" style="425"/>
    <col min="6657" max="6657" width="49.140625" style="425" bestFit="1" customWidth="1"/>
    <col min="6658" max="6658" width="14" style="425" bestFit="1" customWidth="1"/>
    <col min="6659" max="6659" width="12.85546875" style="425" bestFit="1" customWidth="1"/>
    <col min="6660" max="6660" width="15" style="425" bestFit="1" customWidth="1"/>
    <col min="6661" max="6661" width="15.28515625" style="425" bestFit="1" customWidth="1"/>
    <col min="6662" max="6662" width="15.140625" style="425" bestFit="1" customWidth="1"/>
    <col min="6663" max="6663" width="15.28515625" style="425" bestFit="1" customWidth="1"/>
    <col min="6664" max="6664" width="13.42578125" style="425" bestFit="1" customWidth="1"/>
    <col min="6665" max="6668" width="12.28515625" style="425" bestFit="1" customWidth="1"/>
    <col min="6669" max="6912" width="9.140625" style="425"/>
    <col min="6913" max="6913" width="49.140625" style="425" bestFit="1" customWidth="1"/>
    <col min="6914" max="6914" width="14" style="425" bestFit="1" customWidth="1"/>
    <col min="6915" max="6915" width="12.85546875" style="425" bestFit="1" customWidth="1"/>
    <col min="6916" max="6916" width="15" style="425" bestFit="1" customWidth="1"/>
    <col min="6917" max="6917" width="15.28515625" style="425" bestFit="1" customWidth="1"/>
    <col min="6918" max="6918" width="15.140625" style="425" bestFit="1" customWidth="1"/>
    <col min="6919" max="6919" width="15.28515625" style="425" bestFit="1" customWidth="1"/>
    <col min="6920" max="6920" width="13.42578125" style="425" bestFit="1" customWidth="1"/>
    <col min="6921" max="6924" width="12.28515625" style="425" bestFit="1" customWidth="1"/>
    <col min="6925" max="7168" width="9.140625" style="425"/>
    <col min="7169" max="7169" width="49.140625" style="425" bestFit="1" customWidth="1"/>
    <col min="7170" max="7170" width="14" style="425" bestFit="1" customWidth="1"/>
    <col min="7171" max="7171" width="12.85546875" style="425" bestFit="1" customWidth="1"/>
    <col min="7172" max="7172" width="15" style="425" bestFit="1" customWidth="1"/>
    <col min="7173" max="7173" width="15.28515625" style="425" bestFit="1" customWidth="1"/>
    <col min="7174" max="7174" width="15.140625" style="425" bestFit="1" customWidth="1"/>
    <col min="7175" max="7175" width="15.28515625" style="425" bestFit="1" customWidth="1"/>
    <col min="7176" max="7176" width="13.42578125" style="425" bestFit="1" customWidth="1"/>
    <col min="7177" max="7180" width="12.28515625" style="425" bestFit="1" customWidth="1"/>
    <col min="7181" max="7424" width="9.140625" style="425"/>
    <col min="7425" max="7425" width="49.140625" style="425" bestFit="1" customWidth="1"/>
    <col min="7426" max="7426" width="14" style="425" bestFit="1" customWidth="1"/>
    <col min="7427" max="7427" width="12.85546875" style="425" bestFit="1" customWidth="1"/>
    <col min="7428" max="7428" width="15" style="425" bestFit="1" customWidth="1"/>
    <col min="7429" max="7429" width="15.28515625" style="425" bestFit="1" customWidth="1"/>
    <col min="7430" max="7430" width="15.140625" style="425" bestFit="1" customWidth="1"/>
    <col min="7431" max="7431" width="15.28515625" style="425" bestFit="1" customWidth="1"/>
    <col min="7432" max="7432" width="13.42578125" style="425" bestFit="1" customWidth="1"/>
    <col min="7433" max="7436" width="12.28515625" style="425" bestFit="1" customWidth="1"/>
    <col min="7437" max="7680" width="9.140625" style="425"/>
    <col min="7681" max="7681" width="49.140625" style="425" bestFit="1" customWidth="1"/>
    <col min="7682" max="7682" width="14" style="425" bestFit="1" customWidth="1"/>
    <col min="7683" max="7683" width="12.85546875" style="425" bestFit="1" customWidth="1"/>
    <col min="7684" max="7684" width="15" style="425" bestFit="1" customWidth="1"/>
    <col min="7685" max="7685" width="15.28515625" style="425" bestFit="1" customWidth="1"/>
    <col min="7686" max="7686" width="15.140625" style="425" bestFit="1" customWidth="1"/>
    <col min="7687" max="7687" width="15.28515625" style="425" bestFit="1" customWidth="1"/>
    <col min="7688" max="7688" width="13.42578125" style="425" bestFit="1" customWidth="1"/>
    <col min="7689" max="7692" width="12.28515625" style="425" bestFit="1" customWidth="1"/>
    <col min="7693" max="7936" width="9.140625" style="425"/>
    <col min="7937" max="7937" width="49.140625" style="425" bestFit="1" customWidth="1"/>
    <col min="7938" max="7938" width="14" style="425" bestFit="1" customWidth="1"/>
    <col min="7939" max="7939" width="12.85546875" style="425" bestFit="1" customWidth="1"/>
    <col min="7940" max="7940" width="15" style="425" bestFit="1" customWidth="1"/>
    <col min="7941" max="7941" width="15.28515625" style="425" bestFit="1" customWidth="1"/>
    <col min="7942" max="7942" width="15.140625" style="425" bestFit="1" customWidth="1"/>
    <col min="7943" max="7943" width="15.28515625" style="425" bestFit="1" customWidth="1"/>
    <col min="7944" max="7944" width="13.42578125" style="425" bestFit="1" customWidth="1"/>
    <col min="7945" max="7948" width="12.28515625" style="425" bestFit="1" customWidth="1"/>
    <col min="7949" max="8192" width="9.140625" style="425"/>
    <col min="8193" max="8193" width="49.140625" style="425" bestFit="1" customWidth="1"/>
    <col min="8194" max="8194" width="14" style="425" bestFit="1" customWidth="1"/>
    <col min="8195" max="8195" width="12.85546875" style="425" bestFit="1" customWidth="1"/>
    <col min="8196" max="8196" width="15" style="425" bestFit="1" customWidth="1"/>
    <col min="8197" max="8197" width="15.28515625" style="425" bestFit="1" customWidth="1"/>
    <col min="8198" max="8198" width="15.140625" style="425" bestFit="1" customWidth="1"/>
    <col min="8199" max="8199" width="15.28515625" style="425" bestFit="1" customWidth="1"/>
    <col min="8200" max="8200" width="13.42578125" style="425" bestFit="1" customWidth="1"/>
    <col min="8201" max="8204" width="12.28515625" style="425" bestFit="1" customWidth="1"/>
    <col min="8205" max="8448" width="9.140625" style="425"/>
    <col min="8449" max="8449" width="49.140625" style="425" bestFit="1" customWidth="1"/>
    <col min="8450" max="8450" width="14" style="425" bestFit="1" customWidth="1"/>
    <col min="8451" max="8451" width="12.85546875" style="425" bestFit="1" customWidth="1"/>
    <col min="8452" max="8452" width="15" style="425" bestFit="1" customWidth="1"/>
    <col min="8453" max="8453" width="15.28515625" style="425" bestFit="1" customWidth="1"/>
    <col min="8454" max="8454" width="15.140625" style="425" bestFit="1" customWidth="1"/>
    <col min="8455" max="8455" width="15.28515625" style="425" bestFit="1" customWidth="1"/>
    <col min="8456" max="8456" width="13.42578125" style="425" bestFit="1" customWidth="1"/>
    <col min="8457" max="8460" width="12.28515625" style="425" bestFit="1" customWidth="1"/>
    <col min="8461" max="8704" width="9.140625" style="425"/>
    <col min="8705" max="8705" width="49.140625" style="425" bestFit="1" customWidth="1"/>
    <col min="8706" max="8706" width="14" style="425" bestFit="1" customWidth="1"/>
    <col min="8707" max="8707" width="12.85546875" style="425" bestFit="1" customWidth="1"/>
    <col min="8708" max="8708" width="15" style="425" bestFit="1" customWidth="1"/>
    <col min="8709" max="8709" width="15.28515625" style="425" bestFit="1" customWidth="1"/>
    <col min="8710" max="8710" width="15.140625" style="425" bestFit="1" customWidth="1"/>
    <col min="8711" max="8711" width="15.28515625" style="425" bestFit="1" customWidth="1"/>
    <col min="8712" max="8712" width="13.42578125" style="425" bestFit="1" customWidth="1"/>
    <col min="8713" max="8716" width="12.28515625" style="425" bestFit="1" customWidth="1"/>
    <col min="8717" max="8960" width="9.140625" style="425"/>
    <col min="8961" max="8961" width="49.140625" style="425" bestFit="1" customWidth="1"/>
    <col min="8962" max="8962" width="14" style="425" bestFit="1" customWidth="1"/>
    <col min="8963" max="8963" width="12.85546875" style="425" bestFit="1" customWidth="1"/>
    <col min="8964" max="8964" width="15" style="425" bestFit="1" customWidth="1"/>
    <col min="8965" max="8965" width="15.28515625" style="425" bestFit="1" customWidth="1"/>
    <col min="8966" max="8966" width="15.140625" style="425" bestFit="1" customWidth="1"/>
    <col min="8967" max="8967" width="15.28515625" style="425" bestFit="1" customWidth="1"/>
    <col min="8968" max="8968" width="13.42578125" style="425" bestFit="1" customWidth="1"/>
    <col min="8969" max="8972" width="12.28515625" style="425" bestFit="1" customWidth="1"/>
    <col min="8973" max="9216" width="9.140625" style="425"/>
    <col min="9217" max="9217" width="49.140625" style="425" bestFit="1" customWidth="1"/>
    <col min="9218" max="9218" width="14" style="425" bestFit="1" customWidth="1"/>
    <col min="9219" max="9219" width="12.85546875" style="425" bestFit="1" customWidth="1"/>
    <col min="9220" max="9220" width="15" style="425" bestFit="1" customWidth="1"/>
    <col min="9221" max="9221" width="15.28515625" style="425" bestFit="1" customWidth="1"/>
    <col min="9222" max="9222" width="15.140625" style="425" bestFit="1" customWidth="1"/>
    <col min="9223" max="9223" width="15.28515625" style="425" bestFit="1" customWidth="1"/>
    <col min="9224" max="9224" width="13.42578125" style="425" bestFit="1" customWidth="1"/>
    <col min="9225" max="9228" width="12.28515625" style="425" bestFit="1" customWidth="1"/>
    <col min="9229" max="9472" width="9.140625" style="425"/>
    <col min="9473" max="9473" width="49.140625" style="425" bestFit="1" customWidth="1"/>
    <col min="9474" max="9474" width="14" style="425" bestFit="1" customWidth="1"/>
    <col min="9475" max="9475" width="12.85546875" style="425" bestFit="1" customWidth="1"/>
    <col min="9476" max="9476" width="15" style="425" bestFit="1" customWidth="1"/>
    <col min="9477" max="9477" width="15.28515625" style="425" bestFit="1" customWidth="1"/>
    <col min="9478" max="9478" width="15.140625" style="425" bestFit="1" customWidth="1"/>
    <col min="9479" max="9479" width="15.28515625" style="425" bestFit="1" customWidth="1"/>
    <col min="9480" max="9480" width="13.42578125" style="425" bestFit="1" customWidth="1"/>
    <col min="9481" max="9484" width="12.28515625" style="425" bestFit="1" customWidth="1"/>
    <col min="9485" max="9728" width="9.140625" style="425"/>
    <col min="9729" max="9729" width="49.140625" style="425" bestFit="1" customWidth="1"/>
    <col min="9730" max="9730" width="14" style="425" bestFit="1" customWidth="1"/>
    <col min="9731" max="9731" width="12.85546875" style="425" bestFit="1" customWidth="1"/>
    <col min="9732" max="9732" width="15" style="425" bestFit="1" customWidth="1"/>
    <col min="9733" max="9733" width="15.28515625" style="425" bestFit="1" customWidth="1"/>
    <col min="9734" max="9734" width="15.140625" style="425" bestFit="1" customWidth="1"/>
    <col min="9735" max="9735" width="15.28515625" style="425" bestFit="1" customWidth="1"/>
    <col min="9736" max="9736" width="13.42578125" style="425" bestFit="1" customWidth="1"/>
    <col min="9737" max="9740" width="12.28515625" style="425" bestFit="1" customWidth="1"/>
    <col min="9741" max="9984" width="9.140625" style="425"/>
    <col min="9985" max="9985" width="49.140625" style="425" bestFit="1" customWidth="1"/>
    <col min="9986" max="9986" width="14" style="425" bestFit="1" customWidth="1"/>
    <col min="9987" max="9987" width="12.85546875" style="425" bestFit="1" customWidth="1"/>
    <col min="9988" max="9988" width="15" style="425" bestFit="1" customWidth="1"/>
    <col min="9989" max="9989" width="15.28515625" style="425" bestFit="1" customWidth="1"/>
    <col min="9990" max="9990" width="15.140625" style="425" bestFit="1" customWidth="1"/>
    <col min="9991" max="9991" width="15.28515625" style="425" bestFit="1" customWidth="1"/>
    <col min="9992" max="9992" width="13.42578125" style="425" bestFit="1" customWidth="1"/>
    <col min="9993" max="9996" width="12.28515625" style="425" bestFit="1" customWidth="1"/>
    <col min="9997" max="10240" width="9.140625" style="425"/>
    <col min="10241" max="10241" width="49.140625" style="425" bestFit="1" customWidth="1"/>
    <col min="10242" max="10242" width="14" style="425" bestFit="1" customWidth="1"/>
    <col min="10243" max="10243" width="12.85546875" style="425" bestFit="1" customWidth="1"/>
    <col min="10244" max="10244" width="15" style="425" bestFit="1" customWidth="1"/>
    <col min="10245" max="10245" width="15.28515625" style="425" bestFit="1" customWidth="1"/>
    <col min="10246" max="10246" width="15.140625" style="425" bestFit="1" customWidth="1"/>
    <col min="10247" max="10247" width="15.28515625" style="425" bestFit="1" customWidth="1"/>
    <col min="10248" max="10248" width="13.42578125" style="425" bestFit="1" customWidth="1"/>
    <col min="10249" max="10252" width="12.28515625" style="425" bestFit="1" customWidth="1"/>
    <col min="10253" max="10496" width="9.140625" style="425"/>
    <col min="10497" max="10497" width="49.140625" style="425" bestFit="1" customWidth="1"/>
    <col min="10498" max="10498" width="14" style="425" bestFit="1" customWidth="1"/>
    <col min="10499" max="10499" width="12.85546875" style="425" bestFit="1" customWidth="1"/>
    <col min="10500" max="10500" width="15" style="425" bestFit="1" customWidth="1"/>
    <col min="10501" max="10501" width="15.28515625" style="425" bestFit="1" customWidth="1"/>
    <col min="10502" max="10502" width="15.140625" style="425" bestFit="1" customWidth="1"/>
    <col min="10503" max="10503" width="15.28515625" style="425" bestFit="1" customWidth="1"/>
    <col min="10504" max="10504" width="13.42578125" style="425" bestFit="1" customWidth="1"/>
    <col min="10505" max="10508" width="12.28515625" style="425" bestFit="1" customWidth="1"/>
    <col min="10509" max="10752" width="9.140625" style="425"/>
    <col min="10753" max="10753" width="49.140625" style="425" bestFit="1" customWidth="1"/>
    <col min="10754" max="10754" width="14" style="425" bestFit="1" customWidth="1"/>
    <col min="10755" max="10755" width="12.85546875" style="425" bestFit="1" customWidth="1"/>
    <col min="10756" max="10756" width="15" style="425" bestFit="1" customWidth="1"/>
    <col min="10757" max="10757" width="15.28515625" style="425" bestFit="1" customWidth="1"/>
    <col min="10758" max="10758" width="15.140625" style="425" bestFit="1" customWidth="1"/>
    <col min="10759" max="10759" width="15.28515625" style="425" bestFit="1" customWidth="1"/>
    <col min="10760" max="10760" width="13.42578125" style="425" bestFit="1" customWidth="1"/>
    <col min="10761" max="10764" width="12.28515625" style="425" bestFit="1" customWidth="1"/>
    <col min="10765" max="11008" width="9.140625" style="425"/>
    <col min="11009" max="11009" width="49.140625" style="425" bestFit="1" customWidth="1"/>
    <col min="11010" max="11010" width="14" style="425" bestFit="1" customWidth="1"/>
    <col min="11011" max="11011" width="12.85546875" style="425" bestFit="1" customWidth="1"/>
    <col min="11012" max="11012" width="15" style="425" bestFit="1" customWidth="1"/>
    <col min="11013" max="11013" width="15.28515625" style="425" bestFit="1" customWidth="1"/>
    <col min="11014" max="11014" width="15.140625" style="425" bestFit="1" customWidth="1"/>
    <col min="11015" max="11015" width="15.28515625" style="425" bestFit="1" customWidth="1"/>
    <col min="11016" max="11016" width="13.42578125" style="425" bestFit="1" customWidth="1"/>
    <col min="11017" max="11020" width="12.28515625" style="425" bestFit="1" customWidth="1"/>
    <col min="11021" max="11264" width="9.140625" style="425"/>
    <col min="11265" max="11265" width="49.140625" style="425" bestFit="1" customWidth="1"/>
    <col min="11266" max="11266" width="14" style="425" bestFit="1" customWidth="1"/>
    <col min="11267" max="11267" width="12.85546875" style="425" bestFit="1" customWidth="1"/>
    <col min="11268" max="11268" width="15" style="425" bestFit="1" customWidth="1"/>
    <col min="11269" max="11269" width="15.28515625" style="425" bestFit="1" customWidth="1"/>
    <col min="11270" max="11270" width="15.140625" style="425" bestFit="1" customWidth="1"/>
    <col min="11271" max="11271" width="15.28515625" style="425" bestFit="1" customWidth="1"/>
    <col min="11272" max="11272" width="13.42578125" style="425" bestFit="1" customWidth="1"/>
    <col min="11273" max="11276" width="12.28515625" style="425" bestFit="1" customWidth="1"/>
    <col min="11277" max="11520" width="9.140625" style="425"/>
    <col min="11521" max="11521" width="49.140625" style="425" bestFit="1" customWidth="1"/>
    <col min="11522" max="11522" width="14" style="425" bestFit="1" customWidth="1"/>
    <col min="11523" max="11523" width="12.85546875" style="425" bestFit="1" customWidth="1"/>
    <col min="11524" max="11524" width="15" style="425" bestFit="1" customWidth="1"/>
    <col min="11525" max="11525" width="15.28515625" style="425" bestFit="1" customWidth="1"/>
    <col min="11526" max="11526" width="15.140625" style="425" bestFit="1" customWidth="1"/>
    <col min="11527" max="11527" width="15.28515625" style="425" bestFit="1" customWidth="1"/>
    <col min="11528" max="11528" width="13.42578125" style="425" bestFit="1" customWidth="1"/>
    <col min="11529" max="11532" width="12.28515625" style="425" bestFit="1" customWidth="1"/>
    <col min="11533" max="11776" width="9.140625" style="425"/>
    <col min="11777" max="11777" width="49.140625" style="425" bestFit="1" customWidth="1"/>
    <col min="11778" max="11778" width="14" style="425" bestFit="1" customWidth="1"/>
    <col min="11779" max="11779" width="12.85546875" style="425" bestFit="1" customWidth="1"/>
    <col min="11780" max="11780" width="15" style="425" bestFit="1" customWidth="1"/>
    <col min="11781" max="11781" width="15.28515625" style="425" bestFit="1" customWidth="1"/>
    <col min="11782" max="11782" width="15.140625" style="425" bestFit="1" customWidth="1"/>
    <col min="11783" max="11783" width="15.28515625" style="425" bestFit="1" customWidth="1"/>
    <col min="11784" max="11784" width="13.42578125" style="425" bestFit="1" customWidth="1"/>
    <col min="11785" max="11788" width="12.28515625" style="425" bestFit="1" customWidth="1"/>
    <col min="11789" max="12032" width="9.140625" style="425"/>
    <col min="12033" max="12033" width="49.140625" style="425" bestFit="1" customWidth="1"/>
    <col min="12034" max="12034" width="14" style="425" bestFit="1" customWidth="1"/>
    <col min="12035" max="12035" width="12.85546875" style="425" bestFit="1" customWidth="1"/>
    <col min="12036" max="12036" width="15" style="425" bestFit="1" customWidth="1"/>
    <col min="12037" max="12037" width="15.28515625" style="425" bestFit="1" customWidth="1"/>
    <col min="12038" max="12038" width="15.140625" style="425" bestFit="1" customWidth="1"/>
    <col min="12039" max="12039" width="15.28515625" style="425" bestFit="1" customWidth="1"/>
    <col min="12040" max="12040" width="13.42578125" style="425" bestFit="1" customWidth="1"/>
    <col min="12041" max="12044" width="12.28515625" style="425" bestFit="1" customWidth="1"/>
    <col min="12045" max="12288" width="9.140625" style="425"/>
    <col min="12289" max="12289" width="49.140625" style="425" bestFit="1" customWidth="1"/>
    <col min="12290" max="12290" width="14" style="425" bestFit="1" customWidth="1"/>
    <col min="12291" max="12291" width="12.85546875" style="425" bestFit="1" customWidth="1"/>
    <col min="12292" max="12292" width="15" style="425" bestFit="1" customWidth="1"/>
    <col min="12293" max="12293" width="15.28515625" style="425" bestFit="1" customWidth="1"/>
    <col min="12294" max="12294" width="15.140625" style="425" bestFit="1" customWidth="1"/>
    <col min="12295" max="12295" width="15.28515625" style="425" bestFit="1" customWidth="1"/>
    <col min="12296" max="12296" width="13.42578125" style="425" bestFit="1" customWidth="1"/>
    <col min="12297" max="12300" width="12.28515625" style="425" bestFit="1" customWidth="1"/>
    <col min="12301" max="12544" width="9.140625" style="425"/>
    <col min="12545" max="12545" width="49.140625" style="425" bestFit="1" customWidth="1"/>
    <col min="12546" max="12546" width="14" style="425" bestFit="1" customWidth="1"/>
    <col min="12547" max="12547" width="12.85546875" style="425" bestFit="1" customWidth="1"/>
    <col min="12548" max="12548" width="15" style="425" bestFit="1" customWidth="1"/>
    <col min="12549" max="12549" width="15.28515625" style="425" bestFit="1" customWidth="1"/>
    <col min="12550" max="12550" width="15.140625" style="425" bestFit="1" customWidth="1"/>
    <col min="12551" max="12551" width="15.28515625" style="425" bestFit="1" customWidth="1"/>
    <col min="12552" max="12552" width="13.42578125" style="425" bestFit="1" customWidth="1"/>
    <col min="12553" max="12556" width="12.28515625" style="425" bestFit="1" customWidth="1"/>
    <col min="12557" max="12800" width="9.140625" style="425"/>
    <col min="12801" max="12801" width="49.140625" style="425" bestFit="1" customWidth="1"/>
    <col min="12802" max="12802" width="14" style="425" bestFit="1" customWidth="1"/>
    <col min="12803" max="12803" width="12.85546875" style="425" bestFit="1" customWidth="1"/>
    <col min="12804" max="12804" width="15" style="425" bestFit="1" customWidth="1"/>
    <col min="12805" max="12805" width="15.28515625" style="425" bestFit="1" customWidth="1"/>
    <col min="12806" max="12806" width="15.140625" style="425" bestFit="1" customWidth="1"/>
    <col min="12807" max="12807" width="15.28515625" style="425" bestFit="1" customWidth="1"/>
    <col min="12808" max="12808" width="13.42578125" style="425" bestFit="1" customWidth="1"/>
    <col min="12809" max="12812" width="12.28515625" style="425" bestFit="1" customWidth="1"/>
    <col min="12813" max="13056" width="9.140625" style="425"/>
    <col min="13057" max="13057" width="49.140625" style="425" bestFit="1" customWidth="1"/>
    <col min="13058" max="13058" width="14" style="425" bestFit="1" customWidth="1"/>
    <col min="13059" max="13059" width="12.85546875" style="425" bestFit="1" customWidth="1"/>
    <col min="13060" max="13060" width="15" style="425" bestFit="1" customWidth="1"/>
    <col min="13061" max="13061" width="15.28515625" style="425" bestFit="1" customWidth="1"/>
    <col min="13062" max="13062" width="15.140625" style="425" bestFit="1" customWidth="1"/>
    <col min="13063" max="13063" width="15.28515625" style="425" bestFit="1" customWidth="1"/>
    <col min="13064" max="13064" width="13.42578125" style="425" bestFit="1" customWidth="1"/>
    <col min="13065" max="13068" width="12.28515625" style="425" bestFit="1" customWidth="1"/>
    <col min="13069" max="13312" width="9.140625" style="425"/>
    <col min="13313" max="13313" width="49.140625" style="425" bestFit="1" customWidth="1"/>
    <col min="13314" max="13314" width="14" style="425" bestFit="1" customWidth="1"/>
    <col min="13315" max="13315" width="12.85546875" style="425" bestFit="1" customWidth="1"/>
    <col min="13316" max="13316" width="15" style="425" bestFit="1" customWidth="1"/>
    <col min="13317" max="13317" width="15.28515625" style="425" bestFit="1" customWidth="1"/>
    <col min="13318" max="13318" width="15.140625" style="425" bestFit="1" customWidth="1"/>
    <col min="13319" max="13319" width="15.28515625" style="425" bestFit="1" customWidth="1"/>
    <col min="13320" max="13320" width="13.42578125" style="425" bestFit="1" customWidth="1"/>
    <col min="13321" max="13324" width="12.28515625" style="425" bestFit="1" customWidth="1"/>
    <col min="13325" max="13568" width="9.140625" style="425"/>
    <col min="13569" max="13569" width="49.140625" style="425" bestFit="1" customWidth="1"/>
    <col min="13570" max="13570" width="14" style="425" bestFit="1" customWidth="1"/>
    <col min="13571" max="13571" width="12.85546875" style="425" bestFit="1" customWidth="1"/>
    <col min="13572" max="13572" width="15" style="425" bestFit="1" customWidth="1"/>
    <col min="13573" max="13573" width="15.28515625" style="425" bestFit="1" customWidth="1"/>
    <col min="13574" max="13574" width="15.140625" style="425" bestFit="1" customWidth="1"/>
    <col min="13575" max="13575" width="15.28515625" style="425" bestFit="1" customWidth="1"/>
    <col min="13576" max="13576" width="13.42578125" style="425" bestFit="1" customWidth="1"/>
    <col min="13577" max="13580" width="12.28515625" style="425" bestFit="1" customWidth="1"/>
    <col min="13581" max="13824" width="9.140625" style="425"/>
    <col min="13825" max="13825" width="49.140625" style="425" bestFit="1" customWidth="1"/>
    <col min="13826" max="13826" width="14" style="425" bestFit="1" customWidth="1"/>
    <col min="13827" max="13827" width="12.85546875" style="425" bestFit="1" customWidth="1"/>
    <col min="13828" max="13828" width="15" style="425" bestFit="1" customWidth="1"/>
    <col min="13829" max="13829" width="15.28515625" style="425" bestFit="1" customWidth="1"/>
    <col min="13830" max="13830" width="15.140625" style="425" bestFit="1" customWidth="1"/>
    <col min="13831" max="13831" width="15.28515625" style="425" bestFit="1" customWidth="1"/>
    <col min="13832" max="13832" width="13.42578125" style="425" bestFit="1" customWidth="1"/>
    <col min="13833" max="13836" width="12.28515625" style="425" bestFit="1" customWidth="1"/>
    <col min="13837" max="14080" width="9.140625" style="425"/>
    <col min="14081" max="14081" width="49.140625" style="425" bestFit="1" customWidth="1"/>
    <col min="14082" max="14082" width="14" style="425" bestFit="1" customWidth="1"/>
    <col min="14083" max="14083" width="12.85546875" style="425" bestFit="1" customWidth="1"/>
    <col min="14084" max="14084" width="15" style="425" bestFit="1" customWidth="1"/>
    <col min="14085" max="14085" width="15.28515625" style="425" bestFit="1" customWidth="1"/>
    <col min="14086" max="14086" width="15.140625" style="425" bestFit="1" customWidth="1"/>
    <col min="14087" max="14087" width="15.28515625" style="425" bestFit="1" customWidth="1"/>
    <col min="14088" max="14088" width="13.42578125" style="425" bestFit="1" customWidth="1"/>
    <col min="14089" max="14092" width="12.28515625" style="425" bestFit="1" customWidth="1"/>
    <col min="14093" max="14336" width="9.140625" style="425"/>
    <col min="14337" max="14337" width="49.140625" style="425" bestFit="1" customWidth="1"/>
    <col min="14338" max="14338" width="14" style="425" bestFit="1" customWidth="1"/>
    <col min="14339" max="14339" width="12.85546875" style="425" bestFit="1" customWidth="1"/>
    <col min="14340" max="14340" width="15" style="425" bestFit="1" customWidth="1"/>
    <col min="14341" max="14341" width="15.28515625" style="425" bestFit="1" customWidth="1"/>
    <col min="14342" max="14342" width="15.140625" style="425" bestFit="1" customWidth="1"/>
    <col min="14343" max="14343" width="15.28515625" style="425" bestFit="1" customWidth="1"/>
    <col min="14344" max="14344" width="13.42578125" style="425" bestFit="1" customWidth="1"/>
    <col min="14345" max="14348" width="12.28515625" style="425" bestFit="1" customWidth="1"/>
    <col min="14349" max="14592" width="9.140625" style="425"/>
    <col min="14593" max="14593" width="49.140625" style="425" bestFit="1" customWidth="1"/>
    <col min="14594" max="14594" width="14" style="425" bestFit="1" customWidth="1"/>
    <col min="14595" max="14595" width="12.85546875" style="425" bestFit="1" customWidth="1"/>
    <col min="14596" max="14596" width="15" style="425" bestFit="1" customWidth="1"/>
    <col min="14597" max="14597" width="15.28515625" style="425" bestFit="1" customWidth="1"/>
    <col min="14598" max="14598" width="15.140625" style="425" bestFit="1" customWidth="1"/>
    <col min="14599" max="14599" width="15.28515625" style="425" bestFit="1" customWidth="1"/>
    <col min="14600" max="14600" width="13.42578125" style="425" bestFit="1" customWidth="1"/>
    <col min="14601" max="14604" width="12.28515625" style="425" bestFit="1" customWidth="1"/>
    <col min="14605" max="14848" width="9.140625" style="425"/>
    <col min="14849" max="14849" width="49.140625" style="425" bestFit="1" customWidth="1"/>
    <col min="14850" max="14850" width="14" style="425" bestFit="1" customWidth="1"/>
    <col min="14851" max="14851" width="12.85546875" style="425" bestFit="1" customWidth="1"/>
    <col min="14852" max="14852" width="15" style="425" bestFit="1" customWidth="1"/>
    <col min="14853" max="14853" width="15.28515625" style="425" bestFit="1" customWidth="1"/>
    <col min="14854" max="14854" width="15.140625" style="425" bestFit="1" customWidth="1"/>
    <col min="14855" max="14855" width="15.28515625" style="425" bestFit="1" customWidth="1"/>
    <col min="14856" max="14856" width="13.42578125" style="425" bestFit="1" customWidth="1"/>
    <col min="14857" max="14860" width="12.28515625" style="425" bestFit="1" customWidth="1"/>
    <col min="14861" max="15104" width="9.140625" style="425"/>
    <col min="15105" max="15105" width="49.140625" style="425" bestFit="1" customWidth="1"/>
    <col min="15106" max="15106" width="14" style="425" bestFit="1" customWidth="1"/>
    <col min="15107" max="15107" width="12.85546875" style="425" bestFit="1" customWidth="1"/>
    <col min="15108" max="15108" width="15" style="425" bestFit="1" customWidth="1"/>
    <col min="15109" max="15109" width="15.28515625" style="425" bestFit="1" customWidth="1"/>
    <col min="15110" max="15110" width="15.140625" style="425" bestFit="1" customWidth="1"/>
    <col min="15111" max="15111" width="15.28515625" style="425" bestFit="1" customWidth="1"/>
    <col min="15112" max="15112" width="13.42578125" style="425" bestFit="1" customWidth="1"/>
    <col min="15113" max="15116" width="12.28515625" style="425" bestFit="1" customWidth="1"/>
    <col min="15117" max="15360" width="9.140625" style="425"/>
    <col min="15361" max="15361" width="49.140625" style="425" bestFit="1" customWidth="1"/>
    <col min="15362" max="15362" width="14" style="425" bestFit="1" customWidth="1"/>
    <col min="15363" max="15363" width="12.85546875" style="425" bestFit="1" customWidth="1"/>
    <col min="15364" max="15364" width="15" style="425" bestFit="1" customWidth="1"/>
    <col min="15365" max="15365" width="15.28515625" style="425" bestFit="1" customWidth="1"/>
    <col min="15366" max="15366" width="15.140625" style="425" bestFit="1" customWidth="1"/>
    <col min="15367" max="15367" width="15.28515625" style="425" bestFit="1" customWidth="1"/>
    <col min="15368" max="15368" width="13.42578125" style="425" bestFit="1" customWidth="1"/>
    <col min="15369" max="15372" width="12.28515625" style="425" bestFit="1" customWidth="1"/>
    <col min="15373" max="15616" width="9.140625" style="425"/>
    <col min="15617" max="15617" width="49.140625" style="425" bestFit="1" customWidth="1"/>
    <col min="15618" max="15618" width="14" style="425" bestFit="1" customWidth="1"/>
    <col min="15619" max="15619" width="12.85546875" style="425" bestFit="1" customWidth="1"/>
    <col min="15620" max="15620" width="15" style="425" bestFit="1" customWidth="1"/>
    <col min="15621" max="15621" width="15.28515625" style="425" bestFit="1" customWidth="1"/>
    <col min="15622" max="15622" width="15.140625" style="425" bestFit="1" customWidth="1"/>
    <col min="15623" max="15623" width="15.28515625" style="425" bestFit="1" customWidth="1"/>
    <col min="15624" max="15624" width="13.42578125" style="425" bestFit="1" customWidth="1"/>
    <col min="15625" max="15628" width="12.28515625" style="425" bestFit="1" customWidth="1"/>
    <col min="15629" max="15872" width="9.140625" style="425"/>
    <col min="15873" max="15873" width="49.140625" style="425" bestFit="1" customWidth="1"/>
    <col min="15874" max="15874" width="14" style="425" bestFit="1" customWidth="1"/>
    <col min="15875" max="15875" width="12.85546875" style="425" bestFit="1" customWidth="1"/>
    <col min="15876" max="15876" width="15" style="425" bestFit="1" customWidth="1"/>
    <col min="15877" max="15877" width="15.28515625" style="425" bestFit="1" customWidth="1"/>
    <col min="15878" max="15878" width="15.140625" style="425" bestFit="1" customWidth="1"/>
    <col min="15879" max="15879" width="15.28515625" style="425" bestFit="1" customWidth="1"/>
    <col min="15880" max="15880" width="13.42578125" style="425" bestFit="1" customWidth="1"/>
    <col min="15881" max="15884" width="12.28515625" style="425" bestFit="1" customWidth="1"/>
    <col min="15885" max="16128" width="9.140625" style="425"/>
    <col min="16129" max="16129" width="49.140625" style="425" bestFit="1" customWidth="1"/>
    <col min="16130" max="16130" width="14" style="425" bestFit="1" customWidth="1"/>
    <col min="16131" max="16131" width="12.85546875" style="425" bestFit="1" customWidth="1"/>
    <col min="16132" max="16132" width="15" style="425" bestFit="1" customWidth="1"/>
    <col min="16133" max="16133" width="15.28515625" style="425" bestFit="1" customWidth="1"/>
    <col min="16134" max="16134" width="15.140625" style="425" bestFit="1" customWidth="1"/>
    <col min="16135" max="16135" width="15.28515625" style="425" bestFit="1" customWidth="1"/>
    <col min="16136" max="16136" width="13.42578125" style="425" bestFit="1" customWidth="1"/>
    <col min="16137" max="16140" width="12.28515625" style="425" bestFit="1" customWidth="1"/>
    <col min="16141" max="16384" width="9.140625" style="425"/>
  </cols>
  <sheetData>
    <row r="2" spans="1:12" x14ac:dyDescent="0.2">
      <c r="A2" s="425" t="s">
        <v>194</v>
      </c>
    </row>
    <row r="3" spans="1:12" x14ac:dyDescent="0.2">
      <c r="C3" s="425">
        <v>2009</v>
      </c>
      <c r="D3" s="425">
        <f>C3+1</f>
        <v>2010</v>
      </c>
      <c r="E3" s="425">
        <f t="shared" ref="E3:L3" si="0">D3+1</f>
        <v>2011</v>
      </c>
      <c r="F3" s="425">
        <f t="shared" si="0"/>
        <v>2012</v>
      </c>
      <c r="G3" s="426">
        <f t="shared" si="0"/>
        <v>2013</v>
      </c>
      <c r="H3" s="425">
        <f t="shared" si="0"/>
        <v>2014</v>
      </c>
      <c r="I3" s="425">
        <f t="shared" si="0"/>
        <v>2015</v>
      </c>
      <c r="J3" s="425">
        <f t="shared" si="0"/>
        <v>2016</v>
      </c>
      <c r="K3" s="425">
        <f t="shared" si="0"/>
        <v>2017</v>
      </c>
      <c r="L3" s="425">
        <f t="shared" si="0"/>
        <v>2018</v>
      </c>
    </row>
    <row r="4" spans="1:12" x14ac:dyDescent="0.2">
      <c r="B4" s="425" t="s">
        <v>193</v>
      </c>
      <c r="C4" s="427">
        <v>1</v>
      </c>
      <c r="D4" s="427">
        <v>2</v>
      </c>
      <c r="E4" s="427">
        <v>3</v>
      </c>
      <c r="F4" s="427">
        <v>4</v>
      </c>
      <c r="G4" s="428">
        <v>5</v>
      </c>
    </row>
    <row r="5" spans="1:12" ht="15" x14ac:dyDescent="0.25">
      <c r="A5" s="425" t="s">
        <v>195</v>
      </c>
      <c r="C5" s="429">
        <v>26.709441155814186</v>
      </c>
      <c r="D5" s="429">
        <v>32.987117720988692</v>
      </c>
      <c r="E5" s="429">
        <v>29.059338211899462</v>
      </c>
      <c r="F5" s="429">
        <v>28.300437098757001</v>
      </c>
      <c r="G5" s="430">
        <v>30.499684183931276</v>
      </c>
      <c r="H5" s="429">
        <v>32.071270137753913</v>
      </c>
      <c r="I5" s="429">
        <v>32.723364192687903</v>
      </c>
      <c r="J5" s="429">
        <v>33.373552711761121</v>
      </c>
      <c r="K5" s="429">
        <v>34.086826599326599</v>
      </c>
      <c r="L5" s="429">
        <v>34.086826599326599</v>
      </c>
    </row>
    <row r="6" spans="1:12" x14ac:dyDescent="0.2">
      <c r="C6" s="427"/>
      <c r="D6" s="427"/>
      <c r="E6" s="427"/>
      <c r="F6" s="427"/>
      <c r="G6" s="428"/>
    </row>
    <row r="7" spans="1:12" ht="15" x14ac:dyDescent="0.25">
      <c r="A7" s="431" t="s">
        <v>196</v>
      </c>
      <c r="C7" s="432">
        <v>1</v>
      </c>
      <c r="D7" s="432">
        <f>101.336632307425/100</f>
        <v>1.01336632307425</v>
      </c>
      <c r="E7" s="432">
        <f>103.496790804262/100</f>
        <v>1.03496790804262</v>
      </c>
      <c r="F7" s="432">
        <f>105.348355230122/100</f>
        <v>1.05348355230122</v>
      </c>
      <c r="G7" s="433">
        <f>107.080316628473/100</f>
        <v>1.0708031662847299</v>
      </c>
      <c r="H7" s="432">
        <f>109.20852011796/100</f>
        <v>1.0920852011796001</v>
      </c>
      <c r="I7" s="432">
        <f>111.409763624246/100</f>
        <v>1.1140976362424599</v>
      </c>
      <c r="J7" s="432">
        <f>113.72969715783/100</f>
        <v>1.1372969715783001</v>
      </c>
      <c r="K7" s="432">
        <f>116.171972719554/100</f>
        <v>1.16171972719554</v>
      </c>
      <c r="L7" s="434">
        <f>118.634334285897/100</f>
        <v>1.18634334285897</v>
      </c>
    </row>
    <row r="8" spans="1:12" ht="15" x14ac:dyDescent="0.25">
      <c r="A8" s="431" t="s">
        <v>197</v>
      </c>
      <c r="C8" s="432">
        <v>1</v>
      </c>
      <c r="D8" s="432">
        <f>110.484305201021/100</f>
        <v>1.1048430520102099</v>
      </c>
      <c r="E8" s="432">
        <f>119.411096043395/100</f>
        <v>1.1941109604339502</v>
      </c>
      <c r="F8" s="432">
        <f>125.990646936822/100</f>
        <v>1.25990646936822</v>
      </c>
      <c r="G8" s="433">
        <f>135.43993299298/100</f>
        <v>1.3543993299298001</v>
      </c>
      <c r="H8" s="432">
        <f>143.024589183153/100</f>
        <v>1.4302458918315302</v>
      </c>
      <c r="I8" s="432">
        <f>151.034022016592/100</f>
        <v>1.51034022016592</v>
      </c>
      <c r="J8" s="432">
        <f>159.492162571793/100</f>
        <v>1.5949216257179299</v>
      </c>
      <c r="K8" s="432">
        <f>168.423440491385/100</f>
        <v>1.68423440491385</v>
      </c>
      <c r="L8" s="434">
        <f>177.855276802808/100</f>
        <v>1.7785527680280799</v>
      </c>
    </row>
    <row r="9" spans="1:12" ht="15" x14ac:dyDescent="0.25">
      <c r="C9" s="432"/>
      <c r="D9" s="432"/>
      <c r="E9" s="432"/>
      <c r="F9" s="432"/>
      <c r="G9" s="433"/>
      <c r="H9" s="432"/>
      <c r="I9" s="432"/>
      <c r="J9" s="432"/>
      <c r="K9" s="432"/>
      <c r="L9" s="434"/>
    </row>
    <row r="10" spans="1:12" x14ac:dyDescent="0.2">
      <c r="C10" s="427"/>
      <c r="D10" s="427"/>
      <c r="E10" s="427"/>
      <c r="F10" s="427"/>
      <c r="G10" s="428"/>
    </row>
    <row r="11" spans="1:12" s="435" customFormat="1" ht="15" x14ac:dyDescent="0.25">
      <c r="A11" s="435" t="s">
        <v>198</v>
      </c>
      <c r="C11" s="435">
        <f>'MCC Costs'!E2</f>
        <v>41762.09013276633</v>
      </c>
      <c r="D11" s="435">
        <f>'MCC Costs'!E3</f>
        <v>49906.129867233671</v>
      </c>
      <c r="E11" s="435">
        <f>'MCC Costs'!E4</f>
        <v>391610.18000000005</v>
      </c>
      <c r="F11" s="435">
        <f>'MCC Costs'!E10</f>
        <v>240000</v>
      </c>
      <c r="G11" s="436">
        <f>'MCC Costs'!E16</f>
        <v>3142359.6696666665</v>
      </c>
      <c r="H11" s="435">
        <f>'MCC Costs'!E18</f>
        <v>422869.41033333301</v>
      </c>
      <c r="I11" s="435" t="s">
        <v>94</v>
      </c>
    </row>
    <row r="12" spans="1:12" s="435" customFormat="1" ht="15" x14ac:dyDescent="0.25">
      <c r="G12" s="436" t="s">
        <v>94</v>
      </c>
    </row>
    <row r="13" spans="1:12" x14ac:dyDescent="0.2">
      <c r="C13" s="427"/>
      <c r="D13" s="427"/>
      <c r="E13" s="427"/>
      <c r="F13" s="427"/>
      <c r="G13" s="428"/>
    </row>
    <row r="14" spans="1:12" x14ac:dyDescent="0.2">
      <c r="A14" s="437" t="s">
        <v>199</v>
      </c>
      <c r="B14" s="437"/>
      <c r="C14" s="438">
        <f t="shared" ref="C14:L14" si="1">1-C15</f>
        <v>1</v>
      </c>
      <c r="D14" s="438">
        <f t="shared" si="1"/>
        <v>1</v>
      </c>
      <c r="E14" s="438">
        <f t="shared" si="1"/>
        <v>1</v>
      </c>
      <c r="F14" s="438">
        <f t="shared" si="1"/>
        <v>1</v>
      </c>
      <c r="G14" s="439">
        <f t="shared" si="1"/>
        <v>1</v>
      </c>
      <c r="H14" s="439">
        <f t="shared" si="1"/>
        <v>1</v>
      </c>
      <c r="I14" s="439">
        <f t="shared" si="1"/>
        <v>1</v>
      </c>
      <c r="J14" s="439">
        <f t="shared" si="1"/>
        <v>1</v>
      </c>
      <c r="K14" s="439">
        <f t="shared" si="1"/>
        <v>1</v>
      </c>
      <c r="L14" s="439">
        <f t="shared" si="1"/>
        <v>1</v>
      </c>
    </row>
    <row r="15" spans="1:12" x14ac:dyDescent="0.2">
      <c r="A15" s="437" t="s">
        <v>200</v>
      </c>
      <c r="B15" s="437"/>
      <c r="C15" s="440">
        <v>0</v>
      </c>
      <c r="D15" s="440">
        <v>0</v>
      </c>
      <c r="E15" s="440">
        <v>0</v>
      </c>
      <c r="F15" s="440">
        <v>0</v>
      </c>
      <c r="G15" s="441">
        <v>0</v>
      </c>
      <c r="H15" s="440">
        <v>0</v>
      </c>
      <c r="I15" s="440">
        <v>0</v>
      </c>
      <c r="J15" s="440">
        <v>0</v>
      </c>
      <c r="K15" s="440">
        <v>0</v>
      </c>
      <c r="L15" s="440">
        <v>0</v>
      </c>
    </row>
    <row r="16" spans="1:12" x14ac:dyDescent="0.2">
      <c r="C16" s="427"/>
      <c r="D16" s="427"/>
      <c r="E16" s="427"/>
      <c r="F16" s="427"/>
      <c r="G16" s="428"/>
    </row>
    <row r="17" spans="1:12" s="435" customFormat="1" ht="15" x14ac:dyDescent="0.25">
      <c r="A17" s="435" t="s">
        <v>201</v>
      </c>
      <c r="C17" s="435">
        <f>C11*C14/C7</f>
        <v>41762.09013276633</v>
      </c>
      <c r="D17" s="435">
        <f>D11*D14/D7</f>
        <v>49247.866966639878</v>
      </c>
      <c r="E17" s="435">
        <f>E11*E14/E7</f>
        <v>378379.0559657368</v>
      </c>
      <c r="F17" s="435">
        <f>F11*F14/F7</f>
        <v>227815.6118106886</v>
      </c>
      <c r="G17" s="435">
        <f>G11*G14/G7</f>
        <v>2934581.9741731165</v>
      </c>
      <c r="H17" s="435">
        <f t="shared" ref="H17" si="2">H11*H14/H7</f>
        <v>387212.83822597057</v>
      </c>
    </row>
    <row r="18" spans="1:12" s="442" customFormat="1" ht="15" x14ac:dyDescent="0.25">
      <c r="A18" s="442" t="s">
        <v>202</v>
      </c>
      <c r="C18" s="442">
        <f t="shared" ref="C18:H18" si="3">C17*$C$5</f>
        <v>1115442.0889449306</v>
      </c>
      <c r="D18" s="442">
        <f t="shared" si="3"/>
        <v>1315383.004794833</v>
      </c>
      <c r="E18" s="442">
        <f t="shared" si="3"/>
        <v>10106293.12990937</v>
      </c>
      <c r="F18" s="442">
        <f t="shared" si="3"/>
        <v>6084827.6780333947</v>
      </c>
      <c r="G18" s="442">
        <f t="shared" si="3"/>
        <v>78381044.556089878</v>
      </c>
      <c r="H18" s="442">
        <f t="shared" si="3"/>
        <v>10342238.517372359</v>
      </c>
    </row>
    <row r="19" spans="1:12" s="442" customFormat="1" ht="15" x14ac:dyDescent="0.25">
      <c r="A19" s="442" t="s">
        <v>203</v>
      </c>
      <c r="C19" s="444">
        <f>C11*C15*C5/C8</f>
        <v>0</v>
      </c>
      <c r="D19" s="444">
        <f>D11*D15*D5/D8</f>
        <v>0</v>
      </c>
      <c r="E19" s="444">
        <f>E11*E15*E5/E8</f>
        <v>0</v>
      </c>
      <c r="F19" s="444">
        <f>F11*F15*F5/F8</f>
        <v>0</v>
      </c>
      <c r="G19" s="444">
        <f t="shared" ref="G19:H22" si="4">G8*G2</f>
        <v>0</v>
      </c>
      <c r="H19" s="444">
        <f t="shared" si="4"/>
        <v>0</v>
      </c>
      <c r="K19" s="444"/>
      <c r="L19" s="444"/>
    </row>
    <row r="20" spans="1:12" s="445" customFormat="1" ht="15" x14ac:dyDescent="0.25">
      <c r="A20" s="445" t="s">
        <v>204</v>
      </c>
      <c r="B20" s="445" t="s">
        <v>94</v>
      </c>
      <c r="C20" s="445">
        <f t="shared" ref="C20:H20" si="5">C18+C19</f>
        <v>1115442.0889449306</v>
      </c>
      <c r="D20" s="445">
        <f t="shared" si="5"/>
        <v>1315383.004794833</v>
      </c>
      <c r="E20" s="445">
        <f t="shared" si="5"/>
        <v>10106293.12990937</v>
      </c>
      <c r="F20" s="445">
        <f t="shared" si="5"/>
        <v>6084827.6780333947</v>
      </c>
      <c r="G20" s="445">
        <f t="shared" si="5"/>
        <v>78381044.556089878</v>
      </c>
      <c r="H20" s="445">
        <f t="shared" si="5"/>
        <v>10342238.517372359</v>
      </c>
      <c r="I20" s="442"/>
      <c r="J20" s="442"/>
    </row>
    <row r="21" spans="1:12" ht="15" x14ac:dyDescent="0.25">
      <c r="C21" s="427"/>
      <c r="D21" s="427"/>
      <c r="E21" s="427"/>
      <c r="F21" s="427"/>
      <c r="G21" s="444">
        <f t="shared" si="4"/>
        <v>0</v>
      </c>
      <c r="H21" s="444">
        <f t="shared" si="4"/>
        <v>0</v>
      </c>
      <c r="I21" s="442" t="s">
        <v>94</v>
      </c>
      <c r="J21" s="442"/>
    </row>
    <row r="22" spans="1:12" s="442" customFormat="1" ht="15" x14ac:dyDescent="0.25">
      <c r="A22" s="446" t="s">
        <v>205</v>
      </c>
      <c r="C22" s="442">
        <f>C11*C5</f>
        <v>1115442.0889449306</v>
      </c>
      <c r="D22" s="442">
        <f>D11*D5</f>
        <v>1646259.3809293869</v>
      </c>
      <c r="E22" s="442">
        <f>E11*E5</f>
        <v>11379932.667842828</v>
      </c>
      <c r="F22" s="442">
        <f>F11*F5</f>
        <v>6792104.9037016807</v>
      </c>
      <c r="G22" s="442">
        <f>G11*G5</f>
        <v>95840977.51715593</v>
      </c>
      <c r="H22" s="442">
        <f t="shared" si="4"/>
        <v>13561959.091793029</v>
      </c>
      <c r="K22" s="443"/>
      <c r="L22" s="443"/>
    </row>
    <row r="23" spans="1:12" s="442" customFormat="1" ht="15" x14ac:dyDescent="0.25">
      <c r="A23" s="446"/>
      <c r="G23" s="447"/>
      <c r="H23" s="442">
        <f t="shared" ref="H23" si="6">H12*H6</f>
        <v>0</v>
      </c>
      <c r="K23" s="447"/>
      <c r="L23" s="447"/>
    </row>
    <row r="24" spans="1:12" s="442" customFormat="1" ht="15" x14ac:dyDescent="0.25">
      <c r="A24" s="446" t="s">
        <v>206</v>
      </c>
      <c r="H24" s="442">
        <f t="shared" ref="H24" si="7">H13*H7</f>
        <v>0</v>
      </c>
    </row>
    <row r="25" spans="1:12" s="442" customFormat="1" ht="15" x14ac:dyDescent="0.25">
      <c r="E25" s="442" t="s">
        <v>94</v>
      </c>
      <c r="F25" s="442" t="s">
        <v>94</v>
      </c>
    </row>
    <row r="26" spans="1:12" s="442" customFormat="1" ht="15" x14ac:dyDescent="0.25"/>
    <row r="27" spans="1:12" s="442" customFormat="1" ht="15" x14ac:dyDescent="0.25">
      <c r="J27" s="446" t="s">
        <v>94</v>
      </c>
    </row>
    <row r="28" spans="1:12" s="442" customFormat="1" ht="15" x14ac:dyDescent="0.25">
      <c r="H28" s="446" t="s">
        <v>94</v>
      </c>
      <c r="L28" s="446" t="s">
        <v>94</v>
      </c>
    </row>
    <row r="29" spans="1:12" x14ac:dyDescent="0.2">
      <c r="L29" s="425" t="s">
        <v>94</v>
      </c>
    </row>
    <row r="31" spans="1:12" x14ac:dyDescent="0.2">
      <c r="H31" s="425" t="s">
        <v>94</v>
      </c>
    </row>
    <row r="32" spans="1:12" x14ac:dyDescent="0.2">
      <c r="A32" s="448"/>
      <c r="B32" s="449"/>
    </row>
    <row r="33" spans="12:12" x14ac:dyDescent="0.2">
      <c r="L33" s="431" t="s">
        <v>94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K13" sqref="K13"/>
    </sheetView>
  </sheetViews>
  <sheetFormatPr defaultRowHeight="15" x14ac:dyDescent="0.25"/>
  <cols>
    <col min="2" max="2" width="21.7109375" bestFit="1" customWidth="1"/>
    <col min="3" max="3" width="10.5703125" bestFit="1" customWidth="1"/>
    <col min="4" max="4" width="11.140625" bestFit="1" customWidth="1"/>
    <col min="5" max="5" width="10.5703125" bestFit="1" customWidth="1"/>
  </cols>
  <sheetData>
    <row r="1" spans="1:8" x14ac:dyDescent="0.25">
      <c r="D1" t="s">
        <v>218</v>
      </c>
      <c r="E1" s="470" t="s">
        <v>219</v>
      </c>
    </row>
    <row r="2" spans="1:8" x14ac:dyDescent="0.25">
      <c r="A2" t="s">
        <v>220</v>
      </c>
      <c r="B2" t="s">
        <v>221</v>
      </c>
      <c r="C2" s="471">
        <v>41762.09013276633</v>
      </c>
      <c r="D2" s="472">
        <f>C2</f>
        <v>41762.09013276633</v>
      </c>
      <c r="E2" s="195">
        <f>C2</f>
        <v>41762.09013276633</v>
      </c>
    </row>
    <row r="3" spans="1:8" x14ac:dyDescent="0.25">
      <c r="A3" t="s">
        <v>220</v>
      </c>
      <c r="B3" t="s">
        <v>222</v>
      </c>
      <c r="C3" s="473">
        <f>D3-C2</f>
        <v>49906.129867233671</v>
      </c>
      <c r="D3" s="474">
        <v>91668.22</v>
      </c>
      <c r="E3" s="195">
        <f>C3</f>
        <v>49906.129867233671</v>
      </c>
    </row>
    <row r="4" spans="1:8" x14ac:dyDescent="0.25">
      <c r="A4" t="s">
        <v>220</v>
      </c>
      <c r="B4" t="s">
        <v>223</v>
      </c>
      <c r="C4" s="475">
        <v>391610.18000000005</v>
      </c>
      <c r="D4" s="476">
        <f>D3+C4</f>
        <v>483278.4</v>
      </c>
      <c r="E4" s="195">
        <f>C4</f>
        <v>391610.18000000005</v>
      </c>
    </row>
    <row r="5" spans="1:8" x14ac:dyDescent="0.25">
      <c r="C5" s="192"/>
      <c r="D5" s="195"/>
    </row>
    <row r="6" spans="1:8" x14ac:dyDescent="0.25">
      <c r="B6" t="s">
        <v>224</v>
      </c>
    </row>
    <row r="7" spans="1:8" x14ac:dyDescent="0.25">
      <c r="A7" t="s">
        <v>220</v>
      </c>
      <c r="B7" t="s">
        <v>225</v>
      </c>
      <c r="C7" s="475">
        <v>0</v>
      </c>
      <c r="D7" s="476">
        <f>C7+D4</f>
        <v>483278.4</v>
      </c>
      <c r="E7" s="195" t="s">
        <v>94</v>
      </c>
    </row>
    <row r="8" spans="1:8" x14ac:dyDescent="0.25">
      <c r="A8" t="s">
        <v>220</v>
      </c>
      <c r="B8" t="s">
        <v>226</v>
      </c>
      <c r="C8" s="475">
        <v>0</v>
      </c>
      <c r="D8" s="477">
        <v>483278.4</v>
      </c>
    </row>
    <row r="9" spans="1:8" x14ac:dyDescent="0.25">
      <c r="A9" t="s">
        <v>220</v>
      </c>
      <c r="B9" t="s">
        <v>227</v>
      </c>
      <c r="C9" s="477">
        <v>0</v>
      </c>
      <c r="D9" s="478">
        <v>483278.4</v>
      </c>
      <c r="G9" s="479" t="s">
        <v>94</v>
      </c>
      <c r="H9" s="479" t="s">
        <v>94</v>
      </c>
    </row>
    <row r="10" spans="1:8" x14ac:dyDescent="0.25">
      <c r="A10" t="s">
        <v>220</v>
      </c>
      <c r="B10" t="s">
        <v>228</v>
      </c>
      <c r="C10" s="478">
        <v>240000</v>
      </c>
      <c r="D10" s="476">
        <f>D9+C10</f>
        <v>723278.4</v>
      </c>
      <c r="E10" s="195">
        <f>SUM(C7:C10)</f>
        <v>240000</v>
      </c>
      <c r="G10" s="478" t="s">
        <v>94</v>
      </c>
      <c r="H10" s="478" t="s">
        <v>94</v>
      </c>
    </row>
    <row r="12" spans="1:8" x14ac:dyDescent="0.25">
      <c r="B12" s="480" t="s">
        <v>229</v>
      </c>
      <c r="D12" s="195" t="s">
        <v>94</v>
      </c>
    </row>
    <row r="13" spans="1:8" x14ac:dyDescent="0.25">
      <c r="A13" t="s">
        <v>220</v>
      </c>
      <c r="B13" t="s">
        <v>230</v>
      </c>
      <c r="C13" s="476">
        <f>D13-D10</f>
        <v>1333613.4500000002</v>
      </c>
      <c r="D13" s="481">
        <v>2056891.85</v>
      </c>
      <c r="E13" s="195" t="s">
        <v>94</v>
      </c>
    </row>
    <row r="14" spans="1:8" x14ac:dyDescent="0.25">
      <c r="A14" t="s">
        <v>220</v>
      </c>
      <c r="B14" t="s">
        <v>231</v>
      </c>
      <c r="C14" s="482">
        <f>D14-D13</f>
        <v>105061.08999999985</v>
      </c>
      <c r="D14" s="483">
        <v>2161952.94</v>
      </c>
    </row>
    <row r="15" spans="1:8" x14ac:dyDescent="0.25">
      <c r="A15" t="s">
        <v>220</v>
      </c>
      <c r="B15" t="s">
        <v>232</v>
      </c>
      <c r="C15" s="483">
        <v>586099.08649999986</v>
      </c>
      <c r="D15" s="476">
        <f>D14+C15</f>
        <v>2748052.0264999997</v>
      </c>
    </row>
    <row r="16" spans="1:8" x14ac:dyDescent="0.25">
      <c r="A16" t="s">
        <v>220</v>
      </c>
      <c r="B16" t="s">
        <v>233</v>
      </c>
      <c r="C16" s="483">
        <v>1117586.043166667</v>
      </c>
      <c r="D16" s="476">
        <f>D15+C16</f>
        <v>3865638.0696666669</v>
      </c>
      <c r="E16" s="195">
        <f>SUM(C13:C16)</f>
        <v>3142359.6696666665</v>
      </c>
    </row>
    <row r="17" spans="1:8" x14ac:dyDescent="0.25">
      <c r="C17" s="484"/>
      <c r="D17" s="195" t="s">
        <v>94</v>
      </c>
    </row>
    <row r="18" spans="1:8" x14ac:dyDescent="0.25">
      <c r="A18" t="s">
        <v>220</v>
      </c>
      <c r="B18" t="s">
        <v>234</v>
      </c>
      <c r="C18" s="483">
        <f>G18+H18</f>
        <v>422869.41033333301</v>
      </c>
      <c r="D18" s="485">
        <v>4288507.4799999995</v>
      </c>
      <c r="E18" s="195">
        <f>C18</f>
        <v>422869.41033333301</v>
      </c>
      <c r="G18" s="485">
        <v>355756.40433333302</v>
      </c>
      <c r="H18" s="485">
        <v>67113.006000000008</v>
      </c>
    </row>
    <row r="19" spans="1:8" x14ac:dyDescent="0.25">
      <c r="B19" t="s">
        <v>147</v>
      </c>
      <c r="E19" s="195" t="s">
        <v>94</v>
      </c>
    </row>
    <row r="20" spans="1:8" x14ac:dyDescent="0.25">
      <c r="E20" s="195">
        <f>SUM(E2:E18)</f>
        <v>4288507.4799999995</v>
      </c>
      <c r="H20" t="s">
        <v>94</v>
      </c>
    </row>
    <row r="21" spans="1:8" x14ac:dyDescent="0.25">
      <c r="D21" s="195" t="s">
        <v>94</v>
      </c>
    </row>
    <row r="22" spans="1:8" x14ac:dyDescent="0.25">
      <c r="B22" s="486" t="s">
        <v>235</v>
      </c>
      <c r="F22" s="487" t="s">
        <v>94</v>
      </c>
    </row>
    <row r="23" spans="1:8" x14ac:dyDescent="0.25">
      <c r="B23" s="488" t="s">
        <v>236</v>
      </c>
      <c r="G23" t="s">
        <v>94</v>
      </c>
    </row>
    <row r="24" spans="1:8" x14ac:dyDescent="0.25">
      <c r="B24" s="489" t="s">
        <v>237</v>
      </c>
    </row>
    <row r="25" spans="1:8" x14ac:dyDescent="0.25">
      <c r="B25" s="490" t="s">
        <v>238</v>
      </c>
    </row>
    <row r="26" spans="1:8" x14ac:dyDescent="0.25">
      <c r="B26" s="491" t="s">
        <v>239</v>
      </c>
    </row>
    <row r="27" spans="1:8" x14ac:dyDescent="0.25">
      <c r="B27" s="492" t="s">
        <v>240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38"/>
  <sheetViews>
    <sheetView view="pageBreakPreview" zoomScaleNormal="70" zoomScaleSheetLayoutView="100" workbookViewId="0">
      <pane xSplit="1" ySplit="6" topLeftCell="B100" activePane="bottomRight" state="frozen"/>
      <selection pane="topRight" activeCell="B1" sqref="B1"/>
      <selection pane="bottomLeft" activeCell="A7" sqref="A7"/>
      <selection pane="bottomRight" activeCell="B23" sqref="B23"/>
    </sheetView>
  </sheetViews>
  <sheetFormatPr defaultRowHeight="12.75" x14ac:dyDescent="0.2"/>
  <cols>
    <col min="1" max="1" width="40.85546875" style="1" customWidth="1"/>
    <col min="2" max="6" width="10.7109375" style="1" customWidth="1"/>
    <col min="7" max="22" width="10.7109375" style="1" hidden="1" customWidth="1"/>
    <col min="23" max="23" width="9.140625" style="1"/>
    <col min="24" max="24" width="11.28515625" style="1" customWidth="1"/>
    <col min="25" max="16384" width="9.140625" style="1"/>
  </cols>
  <sheetData>
    <row r="1" spans="1:22" x14ac:dyDescent="0.2">
      <c r="A1" s="742" t="s">
        <v>0</v>
      </c>
      <c r="B1" s="743"/>
      <c r="C1" s="743"/>
      <c r="D1" s="743"/>
      <c r="E1" s="743"/>
      <c r="F1" s="743"/>
      <c r="G1" s="743"/>
      <c r="H1" s="743"/>
      <c r="I1" s="743"/>
      <c r="J1" s="743"/>
      <c r="K1" s="743"/>
      <c r="L1" s="743"/>
      <c r="M1" s="743"/>
      <c r="N1" s="743"/>
      <c r="O1" s="743"/>
      <c r="P1" s="743"/>
      <c r="Q1" s="743"/>
      <c r="R1" s="743"/>
      <c r="S1" s="743"/>
      <c r="T1" s="743"/>
      <c r="U1" s="743"/>
      <c r="V1" s="744"/>
    </row>
    <row r="2" spans="1:22" x14ac:dyDescent="0.2">
      <c r="A2" s="745" t="s">
        <v>1</v>
      </c>
      <c r="B2" s="746"/>
      <c r="C2" s="746"/>
      <c r="D2" s="746"/>
      <c r="E2" s="746"/>
      <c r="F2" s="746"/>
      <c r="G2" s="746"/>
      <c r="H2" s="746"/>
      <c r="I2" s="746"/>
      <c r="J2" s="746"/>
      <c r="K2" s="746"/>
      <c r="L2" s="746"/>
      <c r="M2" s="746"/>
      <c r="N2" s="746"/>
      <c r="O2" s="746"/>
      <c r="P2" s="746"/>
      <c r="Q2" s="746"/>
      <c r="R2" s="746"/>
      <c r="S2" s="746"/>
      <c r="T2" s="746"/>
      <c r="U2" s="746"/>
      <c r="V2" s="747"/>
    </row>
    <row r="3" spans="1:22" x14ac:dyDescent="0.2">
      <c r="A3" s="745" t="s">
        <v>2</v>
      </c>
      <c r="B3" s="746"/>
      <c r="C3" s="746"/>
      <c r="D3" s="746"/>
      <c r="E3" s="746"/>
      <c r="F3" s="746"/>
      <c r="G3" s="746"/>
      <c r="H3" s="746"/>
      <c r="I3" s="746"/>
      <c r="J3" s="746"/>
      <c r="K3" s="746"/>
      <c r="L3" s="746"/>
      <c r="M3" s="746"/>
      <c r="N3" s="746"/>
      <c r="O3" s="746"/>
      <c r="P3" s="746"/>
      <c r="Q3" s="746"/>
      <c r="R3" s="746"/>
      <c r="S3" s="746"/>
      <c r="T3" s="746"/>
      <c r="U3" s="746"/>
      <c r="V3" s="747"/>
    </row>
    <row r="4" spans="1:22" x14ac:dyDescent="0.2">
      <c r="A4" s="748" t="s">
        <v>3</v>
      </c>
      <c r="B4" s="740">
        <v>2009</v>
      </c>
      <c r="C4" s="740">
        <v>2010</v>
      </c>
      <c r="D4" s="740">
        <v>2011</v>
      </c>
      <c r="E4" s="740">
        <v>2012</v>
      </c>
      <c r="F4" s="740">
        <v>2013</v>
      </c>
      <c r="G4" s="740">
        <v>2014</v>
      </c>
      <c r="H4" s="740">
        <v>2015</v>
      </c>
      <c r="I4" s="740">
        <v>2016</v>
      </c>
      <c r="J4" s="740">
        <v>2017</v>
      </c>
      <c r="K4" s="740">
        <v>2018</v>
      </c>
      <c r="L4" s="740">
        <v>2019</v>
      </c>
      <c r="M4" s="740">
        <v>2020</v>
      </c>
      <c r="N4" s="740">
        <v>2021</v>
      </c>
      <c r="O4" s="740">
        <v>2022</v>
      </c>
      <c r="P4" s="740">
        <v>2023</v>
      </c>
      <c r="Q4" s="740">
        <v>2024</v>
      </c>
      <c r="R4" s="740">
        <v>2025</v>
      </c>
      <c r="S4" s="740">
        <v>2026</v>
      </c>
      <c r="T4" s="740">
        <v>2027</v>
      </c>
      <c r="U4" s="740">
        <v>2028</v>
      </c>
      <c r="V4" s="750">
        <v>2029</v>
      </c>
    </row>
    <row r="5" spans="1:22" x14ac:dyDescent="0.2">
      <c r="A5" s="749"/>
      <c r="B5" s="741"/>
      <c r="C5" s="741"/>
      <c r="D5" s="741"/>
      <c r="E5" s="741"/>
      <c r="F5" s="741"/>
      <c r="G5" s="741"/>
      <c r="H5" s="741"/>
      <c r="I5" s="741"/>
      <c r="J5" s="741"/>
      <c r="K5" s="741"/>
      <c r="L5" s="741"/>
      <c r="M5" s="741"/>
      <c r="N5" s="741"/>
      <c r="O5" s="741"/>
      <c r="P5" s="741"/>
      <c r="Q5" s="741"/>
      <c r="R5" s="741"/>
      <c r="S5" s="741"/>
      <c r="T5" s="741"/>
      <c r="U5" s="741"/>
      <c r="V5" s="751"/>
    </row>
    <row r="6" spans="1:22" x14ac:dyDescent="0.2">
      <c r="A6" s="2" t="s">
        <v>4</v>
      </c>
      <c r="B6" s="3"/>
      <c r="C6" s="3"/>
      <c r="D6" s="4"/>
      <c r="E6" s="4"/>
      <c r="F6" s="4"/>
      <c r="G6" s="4"/>
      <c r="H6" s="4"/>
      <c r="I6" s="4"/>
      <c r="J6" s="4"/>
      <c r="K6" s="4"/>
      <c r="L6" s="4"/>
      <c r="M6" s="4"/>
      <c r="N6" s="4"/>
      <c r="O6" s="4"/>
      <c r="P6" s="4"/>
      <c r="Q6" s="4"/>
      <c r="R6" s="4"/>
      <c r="S6" s="4"/>
      <c r="T6" s="4"/>
      <c r="U6" s="4"/>
      <c r="V6" s="5"/>
    </row>
    <row r="7" spans="1:22" x14ac:dyDescent="0.2">
      <c r="A7" s="6" t="s">
        <v>5</v>
      </c>
      <c r="B7" s="7"/>
      <c r="C7" s="7"/>
      <c r="D7" s="8"/>
      <c r="E7" s="8"/>
      <c r="F7" s="8"/>
      <c r="G7" s="8"/>
      <c r="H7" s="8"/>
      <c r="I7" s="8"/>
      <c r="J7" s="8"/>
      <c r="K7" s="8"/>
      <c r="L7" s="8"/>
      <c r="M7" s="8"/>
      <c r="N7" s="8"/>
      <c r="O7" s="8"/>
      <c r="P7" s="8"/>
      <c r="Q7" s="8"/>
      <c r="R7" s="8"/>
      <c r="S7" s="8"/>
      <c r="T7" s="8"/>
      <c r="U7" s="8"/>
      <c r="V7" s="9"/>
    </row>
    <row r="8" spans="1:22" ht="25.5" x14ac:dyDescent="0.2">
      <c r="A8" s="10" t="s">
        <v>6</v>
      </c>
      <c r="B8" s="11">
        <f>B9*B12/1000</f>
        <v>567.31200000000001</v>
      </c>
      <c r="C8" s="11">
        <f t="shared" ref="C8:V8" si="0">C9*C12/1000</f>
        <v>604.62400000000002</v>
      </c>
      <c r="D8" s="11">
        <f t="shared" si="0"/>
        <v>472.36250000000001</v>
      </c>
      <c r="E8" s="11">
        <f t="shared" si="0"/>
        <v>472.36250000000001</v>
      </c>
      <c r="F8" s="11">
        <f t="shared" si="0"/>
        <v>472.36250000000001</v>
      </c>
      <c r="G8" s="11">
        <f t="shared" si="0"/>
        <v>472.36250000000001</v>
      </c>
      <c r="H8" s="11">
        <f t="shared" si="0"/>
        <v>472.36250000000001</v>
      </c>
      <c r="I8" s="11">
        <f t="shared" si="0"/>
        <v>472.36250000000001</v>
      </c>
      <c r="J8" s="11">
        <f t="shared" si="0"/>
        <v>472.36250000000001</v>
      </c>
      <c r="K8" s="11">
        <f t="shared" si="0"/>
        <v>472.36250000000001</v>
      </c>
      <c r="L8" s="11">
        <f t="shared" si="0"/>
        <v>472.36250000000001</v>
      </c>
      <c r="M8" s="11">
        <f t="shared" si="0"/>
        <v>472.36250000000001</v>
      </c>
      <c r="N8" s="11">
        <f t="shared" si="0"/>
        <v>472.36250000000001</v>
      </c>
      <c r="O8" s="11">
        <f t="shared" si="0"/>
        <v>472.36250000000001</v>
      </c>
      <c r="P8" s="11">
        <f t="shared" si="0"/>
        <v>472.36250000000001</v>
      </c>
      <c r="Q8" s="11">
        <f t="shared" si="0"/>
        <v>472.36250000000001</v>
      </c>
      <c r="R8" s="11">
        <f t="shared" si="0"/>
        <v>472.36250000000001</v>
      </c>
      <c r="S8" s="11">
        <f t="shared" si="0"/>
        <v>472.36250000000001</v>
      </c>
      <c r="T8" s="11">
        <f t="shared" si="0"/>
        <v>472.36250000000001</v>
      </c>
      <c r="U8" s="11">
        <f t="shared" si="0"/>
        <v>472.36250000000001</v>
      </c>
      <c r="V8" s="12">
        <f t="shared" si="0"/>
        <v>472.36250000000001</v>
      </c>
    </row>
    <row r="9" spans="1:22" x14ac:dyDescent="0.2">
      <c r="A9" s="13" t="s">
        <v>7</v>
      </c>
      <c r="B9" s="14">
        <v>160</v>
      </c>
      <c r="C9" s="14">
        <v>160</v>
      </c>
      <c r="D9" s="14">
        <v>125</v>
      </c>
      <c r="E9" s="14">
        <v>125</v>
      </c>
      <c r="F9" s="14">
        <v>125</v>
      </c>
      <c r="G9" s="14">
        <v>125</v>
      </c>
      <c r="H9" s="14">
        <v>125</v>
      </c>
      <c r="I9" s="14">
        <v>125</v>
      </c>
      <c r="J9" s="14">
        <v>125</v>
      </c>
      <c r="K9" s="14">
        <v>125</v>
      </c>
      <c r="L9" s="14">
        <v>125</v>
      </c>
      <c r="M9" s="14">
        <v>125</v>
      </c>
      <c r="N9" s="14">
        <v>125</v>
      </c>
      <c r="O9" s="14">
        <v>125</v>
      </c>
      <c r="P9" s="14">
        <v>125</v>
      </c>
      <c r="Q9" s="14">
        <v>125</v>
      </c>
      <c r="R9" s="14">
        <v>125</v>
      </c>
      <c r="S9" s="14">
        <v>125</v>
      </c>
      <c r="T9" s="14">
        <v>125</v>
      </c>
      <c r="U9" s="14">
        <v>125</v>
      </c>
      <c r="V9" s="15">
        <v>125</v>
      </c>
    </row>
    <row r="10" spans="1:22" x14ac:dyDescent="0.2">
      <c r="A10" s="13" t="s">
        <v>8</v>
      </c>
      <c r="B10" s="16">
        <v>5.3</v>
      </c>
      <c r="C10" s="16">
        <v>5.3</v>
      </c>
      <c r="D10" s="16">
        <v>5.3</v>
      </c>
      <c r="E10" s="16">
        <v>5.3</v>
      </c>
      <c r="F10" s="16">
        <v>5.3</v>
      </c>
      <c r="G10" s="16">
        <v>5.3</v>
      </c>
      <c r="H10" s="16">
        <v>5.3</v>
      </c>
      <c r="I10" s="16">
        <v>5.3</v>
      </c>
      <c r="J10" s="16">
        <v>5.3</v>
      </c>
      <c r="K10" s="16">
        <v>5.3</v>
      </c>
      <c r="L10" s="16">
        <v>5.3</v>
      </c>
      <c r="M10" s="16">
        <v>5.3</v>
      </c>
      <c r="N10" s="16">
        <v>5.3</v>
      </c>
      <c r="O10" s="16">
        <v>5.3</v>
      </c>
      <c r="P10" s="16">
        <v>5.3</v>
      </c>
      <c r="Q10" s="16">
        <v>5.3</v>
      </c>
      <c r="R10" s="16">
        <v>5.3</v>
      </c>
      <c r="S10" s="16">
        <v>5.3</v>
      </c>
      <c r="T10" s="16">
        <v>5.3</v>
      </c>
      <c r="U10" s="16">
        <v>5.3</v>
      </c>
      <c r="V10" s="17">
        <v>5.3</v>
      </c>
    </row>
    <row r="11" spans="1:22" x14ac:dyDescent="0.2">
      <c r="A11" s="13" t="s">
        <v>9</v>
      </c>
      <c r="B11" s="14">
        <v>669</v>
      </c>
      <c r="C11" s="14">
        <v>713</v>
      </c>
      <c r="D11" s="14">
        <v>713</v>
      </c>
      <c r="E11" s="14">
        <v>713</v>
      </c>
      <c r="F11" s="14">
        <v>713</v>
      </c>
      <c r="G11" s="14">
        <v>713</v>
      </c>
      <c r="H11" s="14">
        <v>713</v>
      </c>
      <c r="I11" s="14">
        <v>713</v>
      </c>
      <c r="J11" s="14">
        <v>713</v>
      </c>
      <c r="K11" s="14">
        <v>713</v>
      </c>
      <c r="L11" s="14">
        <v>713</v>
      </c>
      <c r="M11" s="14">
        <v>713</v>
      </c>
      <c r="N11" s="14">
        <v>713</v>
      </c>
      <c r="O11" s="14">
        <v>713</v>
      </c>
      <c r="P11" s="14">
        <v>713</v>
      </c>
      <c r="Q11" s="14">
        <v>713</v>
      </c>
      <c r="R11" s="14">
        <v>713</v>
      </c>
      <c r="S11" s="14">
        <v>713</v>
      </c>
      <c r="T11" s="14">
        <v>713</v>
      </c>
      <c r="U11" s="14">
        <v>713</v>
      </c>
      <c r="V11" s="14">
        <v>713</v>
      </c>
    </row>
    <row r="12" spans="1:22" x14ac:dyDescent="0.2">
      <c r="A12" s="18" t="s">
        <v>10</v>
      </c>
      <c r="B12" s="19">
        <f>B11*B10</f>
        <v>3545.7</v>
      </c>
      <c r="C12" s="19">
        <f>C11*C10</f>
        <v>3778.9</v>
      </c>
      <c r="D12" s="19">
        <f t="shared" ref="D12:V12" si="1">D11*D10</f>
        <v>3778.9</v>
      </c>
      <c r="E12" s="19">
        <f t="shared" si="1"/>
        <v>3778.9</v>
      </c>
      <c r="F12" s="19">
        <f t="shared" si="1"/>
        <v>3778.9</v>
      </c>
      <c r="G12" s="19">
        <f t="shared" si="1"/>
        <v>3778.9</v>
      </c>
      <c r="H12" s="19">
        <f t="shared" si="1"/>
        <v>3778.9</v>
      </c>
      <c r="I12" s="19">
        <f t="shared" si="1"/>
        <v>3778.9</v>
      </c>
      <c r="J12" s="19">
        <f t="shared" si="1"/>
        <v>3778.9</v>
      </c>
      <c r="K12" s="19">
        <f t="shared" si="1"/>
        <v>3778.9</v>
      </c>
      <c r="L12" s="19">
        <f t="shared" si="1"/>
        <v>3778.9</v>
      </c>
      <c r="M12" s="19">
        <f t="shared" si="1"/>
        <v>3778.9</v>
      </c>
      <c r="N12" s="19">
        <f t="shared" si="1"/>
        <v>3778.9</v>
      </c>
      <c r="O12" s="19">
        <f t="shared" si="1"/>
        <v>3778.9</v>
      </c>
      <c r="P12" s="19">
        <f t="shared" si="1"/>
        <v>3778.9</v>
      </c>
      <c r="Q12" s="19">
        <f t="shared" si="1"/>
        <v>3778.9</v>
      </c>
      <c r="R12" s="19">
        <f t="shared" si="1"/>
        <v>3778.9</v>
      </c>
      <c r="S12" s="19">
        <f t="shared" si="1"/>
        <v>3778.9</v>
      </c>
      <c r="T12" s="19">
        <f t="shared" si="1"/>
        <v>3778.9</v>
      </c>
      <c r="U12" s="19">
        <f t="shared" si="1"/>
        <v>3778.9</v>
      </c>
      <c r="V12" s="20">
        <f t="shared" si="1"/>
        <v>3778.9</v>
      </c>
    </row>
    <row r="13" spans="1:22" ht="25.5" x14ac:dyDescent="0.2">
      <c r="A13" s="10" t="s">
        <v>11</v>
      </c>
      <c r="B13" s="11">
        <f t="shared" ref="B13:V13" si="2">B14*B17/1000</f>
        <v>425.48399999999998</v>
      </c>
      <c r="C13" s="11">
        <f t="shared" si="2"/>
        <v>814.08</v>
      </c>
      <c r="D13" s="11">
        <f t="shared" si="2"/>
        <v>678.4</v>
      </c>
      <c r="E13" s="11">
        <f t="shared" si="2"/>
        <v>678.4</v>
      </c>
      <c r="F13" s="11">
        <f t="shared" si="2"/>
        <v>678.4</v>
      </c>
      <c r="G13" s="11">
        <f t="shared" si="2"/>
        <v>678.4</v>
      </c>
      <c r="H13" s="11">
        <f t="shared" si="2"/>
        <v>678.4</v>
      </c>
      <c r="I13" s="11">
        <f t="shared" si="2"/>
        <v>678.4</v>
      </c>
      <c r="J13" s="11">
        <f t="shared" si="2"/>
        <v>678.4</v>
      </c>
      <c r="K13" s="11">
        <f t="shared" si="2"/>
        <v>678.4</v>
      </c>
      <c r="L13" s="11">
        <f t="shared" si="2"/>
        <v>678.4</v>
      </c>
      <c r="M13" s="11">
        <f t="shared" si="2"/>
        <v>678.4</v>
      </c>
      <c r="N13" s="11">
        <f t="shared" si="2"/>
        <v>678.4</v>
      </c>
      <c r="O13" s="11">
        <f t="shared" si="2"/>
        <v>678.4</v>
      </c>
      <c r="P13" s="11">
        <f t="shared" si="2"/>
        <v>678.4</v>
      </c>
      <c r="Q13" s="11">
        <f t="shared" si="2"/>
        <v>678.4</v>
      </c>
      <c r="R13" s="11">
        <f t="shared" si="2"/>
        <v>678.4</v>
      </c>
      <c r="S13" s="11">
        <f t="shared" si="2"/>
        <v>678.4</v>
      </c>
      <c r="T13" s="11">
        <f t="shared" si="2"/>
        <v>678.4</v>
      </c>
      <c r="U13" s="11">
        <f t="shared" si="2"/>
        <v>678.4</v>
      </c>
      <c r="V13" s="12">
        <f t="shared" si="2"/>
        <v>678.4</v>
      </c>
    </row>
    <row r="14" spans="1:22" x14ac:dyDescent="0.2">
      <c r="A14" s="13" t="s">
        <v>7</v>
      </c>
      <c r="B14" s="19">
        <v>120</v>
      </c>
      <c r="C14" s="19">
        <v>120</v>
      </c>
      <c r="D14" s="19">
        <v>100</v>
      </c>
      <c r="E14" s="19">
        <v>100</v>
      </c>
      <c r="F14" s="19">
        <v>100</v>
      </c>
      <c r="G14" s="19">
        <v>100</v>
      </c>
      <c r="H14" s="19">
        <v>100</v>
      </c>
      <c r="I14" s="19">
        <v>100</v>
      </c>
      <c r="J14" s="19">
        <v>100</v>
      </c>
      <c r="K14" s="19">
        <v>100</v>
      </c>
      <c r="L14" s="19">
        <v>100</v>
      </c>
      <c r="M14" s="19">
        <v>100</v>
      </c>
      <c r="N14" s="19">
        <v>100</v>
      </c>
      <c r="O14" s="19">
        <v>100</v>
      </c>
      <c r="P14" s="19">
        <v>100</v>
      </c>
      <c r="Q14" s="19">
        <v>100</v>
      </c>
      <c r="R14" s="19">
        <v>100</v>
      </c>
      <c r="S14" s="19">
        <v>100</v>
      </c>
      <c r="T14" s="19">
        <v>100</v>
      </c>
      <c r="U14" s="19">
        <v>100</v>
      </c>
      <c r="V14" s="19">
        <v>100</v>
      </c>
    </row>
    <row r="15" spans="1:22" x14ac:dyDescent="0.2">
      <c r="A15" s="13" t="s">
        <v>8</v>
      </c>
      <c r="B15" s="16">
        <v>5.3</v>
      </c>
      <c r="C15" s="16">
        <v>5.3</v>
      </c>
      <c r="D15" s="16">
        <v>5.3</v>
      </c>
      <c r="E15" s="16">
        <v>5.3</v>
      </c>
      <c r="F15" s="16">
        <v>5.3</v>
      </c>
      <c r="G15" s="16">
        <v>5.3</v>
      </c>
      <c r="H15" s="16">
        <v>5.3</v>
      </c>
      <c r="I15" s="16">
        <v>5.3</v>
      </c>
      <c r="J15" s="16">
        <v>5.3</v>
      </c>
      <c r="K15" s="16">
        <v>5.3</v>
      </c>
      <c r="L15" s="16">
        <v>5.3</v>
      </c>
      <c r="M15" s="16">
        <v>5.3</v>
      </c>
      <c r="N15" s="16">
        <v>5.3</v>
      </c>
      <c r="O15" s="16">
        <v>5.3</v>
      </c>
      <c r="P15" s="16">
        <v>5.3</v>
      </c>
      <c r="Q15" s="16">
        <v>5.3</v>
      </c>
      <c r="R15" s="16">
        <v>5.3</v>
      </c>
      <c r="S15" s="16">
        <v>5.3</v>
      </c>
      <c r="T15" s="16">
        <v>5.3</v>
      </c>
      <c r="U15" s="16">
        <v>5.3</v>
      </c>
      <c r="V15" s="17">
        <v>5.3</v>
      </c>
    </row>
    <row r="16" spans="1:22" x14ac:dyDescent="0.2">
      <c r="A16" s="13" t="s">
        <v>12</v>
      </c>
      <c r="B16" s="14">
        <v>669</v>
      </c>
      <c r="C16" s="14">
        <v>1280</v>
      </c>
      <c r="D16" s="14">
        <v>1280</v>
      </c>
      <c r="E16" s="14">
        <v>1280</v>
      </c>
      <c r="F16" s="14">
        <v>1280</v>
      </c>
      <c r="G16" s="14">
        <v>1280</v>
      </c>
      <c r="H16" s="14">
        <v>1280</v>
      </c>
      <c r="I16" s="14">
        <v>1280</v>
      </c>
      <c r="J16" s="14">
        <v>1280</v>
      </c>
      <c r="K16" s="14">
        <v>1280</v>
      </c>
      <c r="L16" s="14">
        <v>1280</v>
      </c>
      <c r="M16" s="14">
        <v>1280</v>
      </c>
      <c r="N16" s="14">
        <v>1280</v>
      </c>
      <c r="O16" s="14">
        <v>1280</v>
      </c>
      <c r="P16" s="14">
        <v>1280</v>
      </c>
      <c r="Q16" s="14">
        <v>1280</v>
      </c>
      <c r="R16" s="14">
        <v>1280</v>
      </c>
      <c r="S16" s="14">
        <v>1280</v>
      </c>
      <c r="T16" s="14">
        <v>1280</v>
      </c>
      <c r="U16" s="14">
        <v>1280</v>
      </c>
      <c r="V16" s="14">
        <v>1280</v>
      </c>
    </row>
    <row r="17" spans="1:22" x14ac:dyDescent="0.2">
      <c r="A17" s="18" t="s">
        <v>13</v>
      </c>
      <c r="B17" s="21">
        <f>B16*B15</f>
        <v>3545.7</v>
      </c>
      <c r="C17" s="21">
        <f t="shared" ref="C17:V17" si="3">C16*C15</f>
        <v>6784</v>
      </c>
      <c r="D17" s="21">
        <f t="shared" si="3"/>
        <v>6784</v>
      </c>
      <c r="E17" s="21">
        <f t="shared" si="3"/>
        <v>6784</v>
      </c>
      <c r="F17" s="21">
        <f t="shared" si="3"/>
        <v>6784</v>
      </c>
      <c r="G17" s="21">
        <f t="shared" si="3"/>
        <v>6784</v>
      </c>
      <c r="H17" s="21">
        <f t="shared" si="3"/>
        <v>6784</v>
      </c>
      <c r="I17" s="21">
        <f t="shared" si="3"/>
        <v>6784</v>
      </c>
      <c r="J17" s="21">
        <f t="shared" si="3"/>
        <v>6784</v>
      </c>
      <c r="K17" s="21">
        <f t="shared" si="3"/>
        <v>6784</v>
      </c>
      <c r="L17" s="21">
        <f t="shared" si="3"/>
        <v>6784</v>
      </c>
      <c r="M17" s="21">
        <f t="shared" si="3"/>
        <v>6784</v>
      </c>
      <c r="N17" s="21">
        <f t="shared" si="3"/>
        <v>6784</v>
      </c>
      <c r="O17" s="21">
        <f t="shared" si="3"/>
        <v>6784</v>
      </c>
      <c r="P17" s="21">
        <f t="shared" si="3"/>
        <v>6784</v>
      </c>
      <c r="Q17" s="21">
        <f t="shared" si="3"/>
        <v>6784</v>
      </c>
      <c r="R17" s="21">
        <f t="shared" si="3"/>
        <v>6784</v>
      </c>
      <c r="S17" s="21">
        <f t="shared" si="3"/>
        <v>6784</v>
      </c>
      <c r="T17" s="21">
        <f t="shared" si="3"/>
        <v>6784</v>
      </c>
      <c r="U17" s="21">
        <f t="shared" si="3"/>
        <v>6784</v>
      </c>
      <c r="V17" s="22">
        <f t="shared" si="3"/>
        <v>6784</v>
      </c>
    </row>
    <row r="18" spans="1:22" x14ac:dyDescent="0.2">
      <c r="A18" s="18" t="s">
        <v>14</v>
      </c>
      <c r="B18" s="23">
        <v>12.2</v>
      </c>
      <c r="C18" s="24">
        <f>B18*1.04</f>
        <v>12.687999999999999</v>
      </c>
      <c r="D18" s="24">
        <f>C18*1.04</f>
        <v>13.195519999999998</v>
      </c>
      <c r="E18" s="24">
        <f t="shared" ref="E18:V18" si="4">D18*1.04</f>
        <v>13.723340799999999</v>
      </c>
      <c r="F18" s="24">
        <f t="shared" si="4"/>
        <v>14.272274432</v>
      </c>
      <c r="G18" s="24">
        <f t="shared" si="4"/>
        <v>14.843165409280001</v>
      </c>
      <c r="H18" s="24">
        <f t="shared" si="4"/>
        <v>15.436892025651202</v>
      </c>
      <c r="I18" s="24">
        <f t="shared" si="4"/>
        <v>16.054367706677251</v>
      </c>
      <c r="J18" s="24">
        <f t="shared" si="4"/>
        <v>16.696542414944343</v>
      </c>
      <c r="K18" s="24">
        <f t="shared" si="4"/>
        <v>17.364404111542118</v>
      </c>
      <c r="L18" s="24">
        <f t="shared" si="4"/>
        <v>18.058980276003805</v>
      </c>
      <c r="M18" s="24">
        <f t="shared" si="4"/>
        <v>18.781339487043958</v>
      </c>
      <c r="N18" s="24">
        <f t="shared" si="4"/>
        <v>19.532593066525717</v>
      </c>
      <c r="O18" s="24">
        <f t="shared" si="4"/>
        <v>20.313896789186746</v>
      </c>
      <c r="P18" s="24">
        <f t="shared" si="4"/>
        <v>21.126452660754218</v>
      </c>
      <c r="Q18" s="24">
        <f t="shared" si="4"/>
        <v>21.971510767184387</v>
      </c>
      <c r="R18" s="24">
        <f t="shared" si="4"/>
        <v>22.850371197871763</v>
      </c>
      <c r="S18" s="24">
        <f t="shared" si="4"/>
        <v>23.764386045786633</v>
      </c>
      <c r="T18" s="24">
        <f t="shared" si="4"/>
        <v>24.714961487618098</v>
      </c>
      <c r="U18" s="24">
        <f t="shared" si="4"/>
        <v>25.703559947122823</v>
      </c>
      <c r="V18" s="25">
        <f t="shared" si="4"/>
        <v>26.731702345007736</v>
      </c>
    </row>
    <row r="19" spans="1:22" x14ac:dyDescent="0.2">
      <c r="A19" s="18" t="s">
        <v>15</v>
      </c>
      <c r="B19" s="21">
        <f>(B13+B8)*365</f>
        <v>362370.54000000004</v>
      </c>
      <c r="C19" s="21">
        <f t="shared" ref="C19:V19" si="5">(C13+C8)*365</f>
        <v>517826.96000000008</v>
      </c>
      <c r="D19" s="21">
        <f t="shared" si="5"/>
        <v>420028.3125</v>
      </c>
      <c r="E19" s="21">
        <f t="shared" si="5"/>
        <v>420028.3125</v>
      </c>
      <c r="F19" s="21">
        <f t="shared" si="5"/>
        <v>420028.3125</v>
      </c>
      <c r="G19" s="21">
        <f t="shared" si="5"/>
        <v>420028.3125</v>
      </c>
      <c r="H19" s="21">
        <f t="shared" si="5"/>
        <v>420028.3125</v>
      </c>
      <c r="I19" s="21">
        <f t="shared" si="5"/>
        <v>420028.3125</v>
      </c>
      <c r="J19" s="21">
        <f t="shared" si="5"/>
        <v>420028.3125</v>
      </c>
      <c r="K19" s="21">
        <f t="shared" si="5"/>
        <v>420028.3125</v>
      </c>
      <c r="L19" s="21">
        <f t="shared" si="5"/>
        <v>420028.3125</v>
      </c>
      <c r="M19" s="21">
        <f t="shared" si="5"/>
        <v>420028.3125</v>
      </c>
      <c r="N19" s="21">
        <f t="shared" si="5"/>
        <v>420028.3125</v>
      </c>
      <c r="O19" s="21">
        <f t="shared" si="5"/>
        <v>420028.3125</v>
      </c>
      <c r="P19" s="21">
        <f t="shared" si="5"/>
        <v>420028.3125</v>
      </c>
      <c r="Q19" s="21">
        <f t="shared" si="5"/>
        <v>420028.3125</v>
      </c>
      <c r="R19" s="21">
        <f t="shared" si="5"/>
        <v>420028.3125</v>
      </c>
      <c r="S19" s="21">
        <f t="shared" si="5"/>
        <v>420028.3125</v>
      </c>
      <c r="T19" s="21">
        <f t="shared" si="5"/>
        <v>420028.3125</v>
      </c>
      <c r="U19" s="21">
        <f t="shared" si="5"/>
        <v>420028.3125</v>
      </c>
      <c r="V19" s="22">
        <f t="shared" si="5"/>
        <v>420028.3125</v>
      </c>
    </row>
    <row r="20" spans="1:22" x14ac:dyDescent="0.2">
      <c r="A20" s="26" t="s">
        <v>16</v>
      </c>
      <c r="B20" s="27">
        <f>(B19*B18)/1000</f>
        <v>4420.9205880000009</v>
      </c>
      <c r="C20" s="27">
        <f t="shared" ref="C20:V20" si="6">(C19*C18)/1000</f>
        <v>6570.1884684800007</v>
      </c>
      <c r="D20" s="27">
        <f t="shared" si="6"/>
        <v>5542.4919981599987</v>
      </c>
      <c r="E20" s="27">
        <f t="shared" si="6"/>
        <v>5764.1916780864003</v>
      </c>
      <c r="F20" s="27">
        <f t="shared" si="6"/>
        <v>5994.7593452098554</v>
      </c>
      <c r="G20" s="27">
        <f t="shared" si="6"/>
        <v>6234.5497190182505</v>
      </c>
      <c r="H20" s="27">
        <f t="shared" si="6"/>
        <v>6483.931707778981</v>
      </c>
      <c r="I20" s="27">
        <f t="shared" si="6"/>
        <v>6743.2889760901407</v>
      </c>
      <c r="J20" s="27">
        <f t="shared" si="6"/>
        <v>7013.0205351337472</v>
      </c>
      <c r="K20" s="27">
        <f t="shared" si="6"/>
        <v>7293.5413565390973</v>
      </c>
      <c r="L20" s="27">
        <f t="shared" si="6"/>
        <v>7585.2830108006629</v>
      </c>
      <c r="M20" s="27">
        <f t="shared" si="6"/>
        <v>7888.6943312326894</v>
      </c>
      <c r="N20" s="27">
        <f t="shared" si="6"/>
        <v>8204.2421044819966</v>
      </c>
      <c r="O20" s="27">
        <f t="shared" si="6"/>
        <v>8532.4117886612767</v>
      </c>
      <c r="P20" s="27">
        <f t="shared" si="6"/>
        <v>8873.7082602077298</v>
      </c>
      <c r="Q20" s="27">
        <f t="shared" si="6"/>
        <v>9228.6565906160376</v>
      </c>
      <c r="R20" s="27">
        <f t="shared" si="6"/>
        <v>9597.802854240681</v>
      </c>
      <c r="S20" s="27">
        <f t="shared" si="6"/>
        <v>9981.7149684103078</v>
      </c>
      <c r="T20" s="27">
        <f t="shared" si="6"/>
        <v>10380.983567146719</v>
      </c>
      <c r="U20" s="27">
        <f t="shared" si="6"/>
        <v>10796.22290983259</v>
      </c>
      <c r="V20" s="28">
        <f t="shared" si="6"/>
        <v>11228.071826225892</v>
      </c>
    </row>
    <row r="21" spans="1:22" s="8" customFormat="1" ht="30" customHeight="1" x14ac:dyDescent="0.2">
      <c r="A21" s="29"/>
      <c r="B21" s="23"/>
      <c r="C21" s="23"/>
      <c r="D21" s="30"/>
      <c r="E21" s="30"/>
      <c r="F21" s="30"/>
      <c r="G21" s="30"/>
      <c r="H21" s="30"/>
      <c r="I21" s="30"/>
      <c r="J21" s="30"/>
      <c r="K21" s="30"/>
      <c r="L21" s="30"/>
      <c r="M21" s="30"/>
      <c r="N21" s="30"/>
      <c r="O21" s="30"/>
      <c r="P21" s="30"/>
      <c r="Q21" s="30"/>
      <c r="R21" s="30"/>
      <c r="S21" s="30"/>
      <c r="T21" s="30"/>
      <c r="U21" s="30"/>
      <c r="V21" s="9"/>
    </row>
    <row r="22" spans="1:22" x14ac:dyDescent="0.2">
      <c r="A22" s="31" t="s">
        <v>17</v>
      </c>
      <c r="B22" s="32"/>
      <c r="C22" s="32"/>
      <c r="D22" s="33"/>
      <c r="E22" s="33"/>
      <c r="F22" s="33"/>
      <c r="G22" s="33"/>
      <c r="H22" s="33"/>
      <c r="I22" s="33"/>
      <c r="J22" s="33"/>
      <c r="K22" s="33"/>
      <c r="L22" s="33"/>
      <c r="M22" s="33"/>
      <c r="N22" s="33"/>
      <c r="O22" s="33"/>
      <c r="P22" s="33"/>
      <c r="Q22" s="33"/>
      <c r="R22" s="33"/>
      <c r="S22" s="33"/>
      <c r="T22" s="33"/>
      <c r="U22" s="33"/>
      <c r="V22" s="34"/>
    </row>
    <row r="23" spans="1:22" ht="25.5" x14ac:dyDescent="0.2">
      <c r="A23" s="10" t="s">
        <v>18</v>
      </c>
      <c r="B23" s="35">
        <f>B24*B27/1000</f>
        <v>1168.5</v>
      </c>
      <c r="C23" s="35">
        <f t="shared" ref="C23:V23" si="7">C24*C27/1000</f>
        <v>1439.1</v>
      </c>
      <c r="D23" s="35">
        <f t="shared" si="7"/>
        <v>1439.1</v>
      </c>
      <c r="E23" s="35">
        <f t="shared" si="7"/>
        <v>1439.1</v>
      </c>
      <c r="F23" s="35">
        <f t="shared" si="7"/>
        <v>1439.1</v>
      </c>
      <c r="G23" s="35">
        <f t="shared" si="7"/>
        <v>1439.1</v>
      </c>
      <c r="H23" s="35">
        <f t="shared" si="7"/>
        <v>1439.1</v>
      </c>
      <c r="I23" s="35">
        <f t="shared" si="7"/>
        <v>1439.1</v>
      </c>
      <c r="J23" s="35">
        <f t="shared" si="7"/>
        <v>1439.1</v>
      </c>
      <c r="K23" s="35">
        <f t="shared" si="7"/>
        <v>1439.1</v>
      </c>
      <c r="L23" s="35">
        <f t="shared" si="7"/>
        <v>1439.1</v>
      </c>
      <c r="M23" s="35">
        <f t="shared" si="7"/>
        <v>1439.1</v>
      </c>
      <c r="N23" s="35">
        <f t="shared" si="7"/>
        <v>1439.1</v>
      </c>
      <c r="O23" s="35">
        <f t="shared" si="7"/>
        <v>1439.1</v>
      </c>
      <c r="P23" s="35">
        <f t="shared" si="7"/>
        <v>1439.1</v>
      </c>
      <c r="Q23" s="35">
        <f t="shared" si="7"/>
        <v>1439.1</v>
      </c>
      <c r="R23" s="35">
        <f t="shared" si="7"/>
        <v>1439.1</v>
      </c>
      <c r="S23" s="35">
        <f t="shared" si="7"/>
        <v>1439.1</v>
      </c>
      <c r="T23" s="35">
        <f t="shared" si="7"/>
        <v>1439.1</v>
      </c>
      <c r="U23" s="35">
        <f t="shared" si="7"/>
        <v>1439.1</v>
      </c>
      <c r="V23" s="36">
        <f t="shared" si="7"/>
        <v>1439.1</v>
      </c>
    </row>
    <row r="24" spans="1:22" x14ac:dyDescent="0.2">
      <c r="A24" s="13" t="s">
        <v>7</v>
      </c>
      <c r="B24" s="21">
        <v>25</v>
      </c>
      <c r="C24" s="21">
        <v>30</v>
      </c>
      <c r="D24" s="21">
        <v>30</v>
      </c>
      <c r="E24" s="21">
        <v>30</v>
      </c>
      <c r="F24" s="21">
        <v>30</v>
      </c>
      <c r="G24" s="21">
        <v>30</v>
      </c>
      <c r="H24" s="21">
        <v>30</v>
      </c>
      <c r="I24" s="21">
        <v>30</v>
      </c>
      <c r="J24" s="21">
        <v>30</v>
      </c>
      <c r="K24" s="21">
        <v>30</v>
      </c>
      <c r="L24" s="21">
        <v>30</v>
      </c>
      <c r="M24" s="21">
        <v>30</v>
      </c>
      <c r="N24" s="21">
        <v>30</v>
      </c>
      <c r="O24" s="21">
        <v>30</v>
      </c>
      <c r="P24" s="21">
        <v>30</v>
      </c>
      <c r="Q24" s="21">
        <v>30</v>
      </c>
      <c r="R24" s="21">
        <v>30</v>
      </c>
      <c r="S24" s="21">
        <v>30</v>
      </c>
      <c r="T24" s="21">
        <v>30</v>
      </c>
      <c r="U24" s="21">
        <v>30</v>
      </c>
      <c r="V24" s="22">
        <v>30</v>
      </c>
    </row>
    <row r="25" spans="1:22" x14ac:dyDescent="0.2">
      <c r="A25" s="18" t="s">
        <v>19</v>
      </c>
      <c r="B25" s="21">
        <v>410</v>
      </c>
      <c r="C25" s="21">
        <v>410</v>
      </c>
      <c r="D25" s="21">
        <v>410</v>
      </c>
      <c r="E25" s="21">
        <v>410</v>
      </c>
      <c r="F25" s="21">
        <v>410</v>
      </c>
      <c r="G25" s="21">
        <v>410</v>
      </c>
      <c r="H25" s="21">
        <v>410</v>
      </c>
      <c r="I25" s="21">
        <v>410</v>
      </c>
      <c r="J25" s="21">
        <v>410</v>
      </c>
      <c r="K25" s="21">
        <v>410</v>
      </c>
      <c r="L25" s="21">
        <v>410</v>
      </c>
      <c r="M25" s="21">
        <v>410</v>
      </c>
      <c r="N25" s="21">
        <v>410</v>
      </c>
      <c r="O25" s="21">
        <v>410</v>
      </c>
      <c r="P25" s="21">
        <v>410</v>
      </c>
      <c r="Q25" s="21">
        <v>410</v>
      </c>
      <c r="R25" s="21">
        <v>410</v>
      </c>
      <c r="S25" s="21">
        <v>410</v>
      </c>
      <c r="T25" s="21">
        <v>410</v>
      </c>
      <c r="U25" s="21">
        <v>410</v>
      </c>
      <c r="V25" s="21">
        <v>410</v>
      </c>
    </row>
    <row r="26" spans="1:22" x14ac:dyDescent="0.2">
      <c r="A26" s="13" t="s">
        <v>20</v>
      </c>
      <c r="B26" s="19">
        <v>114</v>
      </c>
      <c r="C26" s="19">
        <v>117</v>
      </c>
      <c r="D26" s="19">
        <v>117</v>
      </c>
      <c r="E26" s="19">
        <v>117</v>
      </c>
      <c r="F26" s="19">
        <v>117</v>
      </c>
      <c r="G26" s="19">
        <v>117</v>
      </c>
      <c r="H26" s="19">
        <v>117</v>
      </c>
      <c r="I26" s="19">
        <v>117</v>
      </c>
      <c r="J26" s="19">
        <v>117</v>
      </c>
      <c r="K26" s="19">
        <v>117</v>
      </c>
      <c r="L26" s="19">
        <v>117</v>
      </c>
      <c r="M26" s="19">
        <v>117</v>
      </c>
      <c r="N26" s="19">
        <v>117</v>
      </c>
      <c r="O26" s="19">
        <v>117</v>
      </c>
      <c r="P26" s="19">
        <v>117</v>
      </c>
      <c r="Q26" s="19">
        <v>117</v>
      </c>
      <c r="R26" s="19">
        <v>117</v>
      </c>
      <c r="S26" s="19">
        <v>117</v>
      </c>
      <c r="T26" s="19">
        <v>117</v>
      </c>
      <c r="U26" s="19">
        <v>117</v>
      </c>
      <c r="V26" s="19">
        <v>117</v>
      </c>
    </row>
    <row r="27" spans="1:22" x14ac:dyDescent="0.2">
      <c r="A27" s="18" t="s">
        <v>21</v>
      </c>
      <c r="B27" s="37">
        <f>B26*B25</f>
        <v>46740</v>
      </c>
      <c r="C27" s="37">
        <f t="shared" ref="C27:V27" si="8">C26*C25</f>
        <v>47970</v>
      </c>
      <c r="D27" s="37">
        <f t="shared" si="8"/>
        <v>47970</v>
      </c>
      <c r="E27" s="37">
        <f t="shared" si="8"/>
        <v>47970</v>
      </c>
      <c r="F27" s="37">
        <f t="shared" si="8"/>
        <v>47970</v>
      </c>
      <c r="G27" s="37">
        <f t="shared" si="8"/>
        <v>47970</v>
      </c>
      <c r="H27" s="37">
        <f t="shared" si="8"/>
        <v>47970</v>
      </c>
      <c r="I27" s="37">
        <f t="shared" si="8"/>
        <v>47970</v>
      </c>
      <c r="J27" s="37">
        <f t="shared" si="8"/>
        <v>47970</v>
      </c>
      <c r="K27" s="37">
        <f t="shared" si="8"/>
        <v>47970</v>
      </c>
      <c r="L27" s="37">
        <f t="shared" si="8"/>
        <v>47970</v>
      </c>
      <c r="M27" s="37">
        <f t="shared" si="8"/>
        <v>47970</v>
      </c>
      <c r="N27" s="37">
        <f t="shared" si="8"/>
        <v>47970</v>
      </c>
      <c r="O27" s="37">
        <f t="shared" si="8"/>
        <v>47970</v>
      </c>
      <c r="P27" s="37">
        <f t="shared" si="8"/>
        <v>47970</v>
      </c>
      <c r="Q27" s="37">
        <f t="shared" si="8"/>
        <v>47970</v>
      </c>
      <c r="R27" s="37">
        <f t="shared" si="8"/>
        <v>47970</v>
      </c>
      <c r="S27" s="37">
        <f t="shared" si="8"/>
        <v>47970</v>
      </c>
      <c r="T27" s="37">
        <f t="shared" si="8"/>
        <v>47970</v>
      </c>
      <c r="U27" s="37">
        <f t="shared" si="8"/>
        <v>47970</v>
      </c>
      <c r="V27" s="38">
        <f t="shared" si="8"/>
        <v>47970</v>
      </c>
    </row>
    <row r="28" spans="1:22" x14ac:dyDescent="0.2">
      <c r="A28" s="18" t="s">
        <v>14</v>
      </c>
      <c r="B28" s="39">
        <v>40</v>
      </c>
      <c r="C28" s="40">
        <f>B28*1.04</f>
        <v>41.6</v>
      </c>
      <c r="D28" s="40">
        <f>C28*1.04</f>
        <v>43.264000000000003</v>
      </c>
      <c r="E28" s="40">
        <f t="shared" ref="E28:V28" si="9">D28*1.04</f>
        <v>44.994560000000007</v>
      </c>
      <c r="F28" s="40">
        <f t="shared" si="9"/>
        <v>46.794342400000012</v>
      </c>
      <c r="G28" s="40">
        <f t="shared" si="9"/>
        <v>48.666116096000017</v>
      </c>
      <c r="H28" s="40">
        <f t="shared" si="9"/>
        <v>50.61276073984002</v>
      </c>
      <c r="I28" s="40">
        <f t="shared" si="9"/>
        <v>52.637271169433625</v>
      </c>
      <c r="J28" s="40">
        <f t="shared" si="9"/>
        <v>54.742762016210975</v>
      </c>
      <c r="K28" s="40">
        <f t="shared" si="9"/>
        <v>56.932472496859418</v>
      </c>
      <c r="L28" s="40">
        <f t="shared" si="9"/>
        <v>59.2097713967338</v>
      </c>
      <c r="M28" s="40">
        <f t="shared" si="9"/>
        <v>61.578162252603157</v>
      </c>
      <c r="N28" s="40">
        <f t="shared" si="9"/>
        <v>64.04128874270728</v>
      </c>
      <c r="O28" s="40">
        <f t="shared" si="9"/>
        <v>66.602940292415568</v>
      </c>
      <c r="P28" s="40">
        <f t="shared" si="9"/>
        <v>69.267057904112193</v>
      </c>
      <c r="Q28" s="40">
        <f t="shared" si="9"/>
        <v>72.037740220276689</v>
      </c>
      <c r="R28" s="40">
        <f t="shared" si="9"/>
        <v>74.919249829087761</v>
      </c>
      <c r="S28" s="40">
        <f t="shared" si="9"/>
        <v>77.916019822251272</v>
      </c>
      <c r="T28" s="40">
        <f t="shared" si="9"/>
        <v>81.032660615141324</v>
      </c>
      <c r="U28" s="40">
        <f t="shared" si="9"/>
        <v>84.273967039746978</v>
      </c>
      <c r="V28" s="41">
        <f t="shared" si="9"/>
        <v>87.644925721336861</v>
      </c>
    </row>
    <row r="29" spans="1:22" x14ac:dyDescent="0.2">
      <c r="A29" s="18" t="s">
        <v>15</v>
      </c>
      <c r="B29" s="42">
        <f>B23*365</f>
        <v>426502.5</v>
      </c>
      <c r="C29" s="42">
        <f t="shared" ref="C29:V29" si="10">C23*365</f>
        <v>525271.5</v>
      </c>
      <c r="D29" s="42">
        <f t="shared" si="10"/>
        <v>525271.5</v>
      </c>
      <c r="E29" s="42">
        <f t="shared" si="10"/>
        <v>525271.5</v>
      </c>
      <c r="F29" s="42">
        <f t="shared" si="10"/>
        <v>525271.5</v>
      </c>
      <c r="G29" s="42">
        <f t="shared" si="10"/>
        <v>525271.5</v>
      </c>
      <c r="H29" s="42">
        <f t="shared" si="10"/>
        <v>525271.5</v>
      </c>
      <c r="I29" s="42">
        <f t="shared" si="10"/>
        <v>525271.5</v>
      </c>
      <c r="J29" s="42">
        <f t="shared" si="10"/>
        <v>525271.5</v>
      </c>
      <c r="K29" s="42">
        <f t="shared" si="10"/>
        <v>525271.5</v>
      </c>
      <c r="L29" s="42">
        <f t="shared" si="10"/>
        <v>525271.5</v>
      </c>
      <c r="M29" s="42">
        <f t="shared" si="10"/>
        <v>525271.5</v>
      </c>
      <c r="N29" s="42">
        <f t="shared" si="10"/>
        <v>525271.5</v>
      </c>
      <c r="O29" s="42">
        <f t="shared" si="10"/>
        <v>525271.5</v>
      </c>
      <c r="P29" s="42">
        <f t="shared" si="10"/>
        <v>525271.5</v>
      </c>
      <c r="Q29" s="42">
        <f t="shared" si="10"/>
        <v>525271.5</v>
      </c>
      <c r="R29" s="42">
        <f t="shared" si="10"/>
        <v>525271.5</v>
      </c>
      <c r="S29" s="42">
        <f t="shared" si="10"/>
        <v>525271.5</v>
      </c>
      <c r="T29" s="42">
        <f t="shared" si="10"/>
        <v>525271.5</v>
      </c>
      <c r="U29" s="42">
        <f t="shared" si="10"/>
        <v>525271.5</v>
      </c>
      <c r="V29" s="43">
        <f t="shared" si="10"/>
        <v>525271.5</v>
      </c>
    </row>
    <row r="30" spans="1:22" x14ac:dyDescent="0.2">
      <c r="A30" s="26" t="s">
        <v>22</v>
      </c>
      <c r="B30" s="44">
        <f>(B29*B28)/1000</f>
        <v>17060.099999999999</v>
      </c>
      <c r="C30" s="44">
        <f t="shared" ref="C30:V30" si="11">(C29*C28)/1000</f>
        <v>21851.294400000002</v>
      </c>
      <c r="D30" s="44">
        <f t="shared" si="11"/>
        <v>22725.346176000003</v>
      </c>
      <c r="E30" s="44">
        <f t="shared" si="11"/>
        <v>23634.360023040004</v>
      </c>
      <c r="F30" s="44">
        <f t="shared" si="11"/>
        <v>24579.734423961607</v>
      </c>
      <c r="G30" s="44">
        <f t="shared" si="11"/>
        <v>25562.923800920074</v>
      </c>
      <c r="H30" s="44">
        <f t="shared" si="11"/>
        <v>26585.440752956878</v>
      </c>
      <c r="I30" s="44">
        <f t="shared" si="11"/>
        <v>27648.858383075156</v>
      </c>
      <c r="J30" s="44">
        <f t="shared" si="11"/>
        <v>28754.81271839816</v>
      </c>
      <c r="K30" s="44">
        <f t="shared" si="11"/>
        <v>29905.005227134094</v>
      </c>
      <c r="L30" s="44">
        <f t="shared" si="11"/>
        <v>31101.205436219458</v>
      </c>
      <c r="M30" s="44">
        <f t="shared" si="11"/>
        <v>32345.253653668238</v>
      </c>
      <c r="N30" s="44">
        <f t="shared" si="11"/>
        <v>33639.063799814969</v>
      </c>
      <c r="O30" s="44">
        <f t="shared" si="11"/>
        <v>34984.626351807565</v>
      </c>
      <c r="P30" s="44">
        <f t="shared" si="11"/>
        <v>36384.011405879872</v>
      </c>
      <c r="Q30" s="44">
        <f t="shared" si="11"/>
        <v>37839.371862115069</v>
      </c>
      <c r="R30" s="44">
        <f t="shared" si="11"/>
        <v>39352.946736599668</v>
      </c>
      <c r="S30" s="44">
        <f t="shared" si="11"/>
        <v>40927.064606063657</v>
      </c>
      <c r="T30" s="44">
        <f t="shared" si="11"/>
        <v>42564.147190306212</v>
      </c>
      <c r="U30" s="44">
        <f t="shared" si="11"/>
        <v>44266.713077918452</v>
      </c>
      <c r="V30" s="45">
        <f t="shared" si="11"/>
        <v>46037.381601035195</v>
      </c>
    </row>
    <row r="31" spans="1:22" x14ac:dyDescent="0.2">
      <c r="A31" s="13"/>
      <c r="B31" s="46"/>
      <c r="C31" s="46"/>
      <c r="D31" s="46"/>
      <c r="E31" s="46"/>
      <c r="F31" s="46"/>
      <c r="G31" s="46"/>
      <c r="H31" s="46"/>
      <c r="I31" s="46"/>
      <c r="J31" s="46"/>
      <c r="K31" s="46"/>
      <c r="L31" s="46"/>
      <c r="M31" s="46"/>
      <c r="N31" s="46"/>
      <c r="O31" s="46"/>
      <c r="P31" s="46"/>
      <c r="Q31" s="46"/>
      <c r="R31" s="46"/>
      <c r="S31" s="46"/>
      <c r="T31" s="46"/>
      <c r="U31" s="46"/>
      <c r="V31" s="47"/>
    </row>
    <row r="32" spans="1:22" x14ac:dyDescent="0.2">
      <c r="A32" s="13" t="s">
        <v>23</v>
      </c>
      <c r="B32" s="48">
        <f>B23+B13+B8</f>
        <v>2161.2959999999998</v>
      </c>
      <c r="C32" s="48">
        <f t="shared" ref="C32:V32" si="12">C23+C13+C8</f>
        <v>2857.8040000000001</v>
      </c>
      <c r="D32" s="48">
        <f t="shared" si="12"/>
        <v>2589.8625000000002</v>
      </c>
      <c r="E32" s="48">
        <f t="shared" si="12"/>
        <v>2589.8625000000002</v>
      </c>
      <c r="F32" s="48">
        <f t="shared" si="12"/>
        <v>2589.8625000000002</v>
      </c>
      <c r="G32" s="48">
        <f t="shared" si="12"/>
        <v>2589.8625000000002</v>
      </c>
      <c r="H32" s="48">
        <f t="shared" si="12"/>
        <v>2589.8625000000002</v>
      </c>
      <c r="I32" s="48">
        <f t="shared" si="12"/>
        <v>2589.8625000000002</v>
      </c>
      <c r="J32" s="48">
        <f t="shared" si="12"/>
        <v>2589.8625000000002</v>
      </c>
      <c r="K32" s="48">
        <f t="shared" si="12"/>
        <v>2589.8625000000002</v>
      </c>
      <c r="L32" s="48">
        <f t="shared" si="12"/>
        <v>2589.8625000000002</v>
      </c>
      <c r="M32" s="48">
        <f t="shared" si="12"/>
        <v>2589.8625000000002</v>
      </c>
      <c r="N32" s="48">
        <f t="shared" si="12"/>
        <v>2589.8625000000002</v>
      </c>
      <c r="O32" s="48">
        <f t="shared" si="12"/>
        <v>2589.8625000000002</v>
      </c>
      <c r="P32" s="48">
        <f t="shared" si="12"/>
        <v>2589.8625000000002</v>
      </c>
      <c r="Q32" s="48">
        <f t="shared" si="12"/>
        <v>2589.8625000000002</v>
      </c>
      <c r="R32" s="48">
        <f t="shared" si="12"/>
        <v>2589.8625000000002</v>
      </c>
      <c r="S32" s="48">
        <f t="shared" si="12"/>
        <v>2589.8625000000002</v>
      </c>
      <c r="T32" s="48">
        <f t="shared" si="12"/>
        <v>2589.8625000000002</v>
      </c>
      <c r="U32" s="48">
        <f t="shared" si="12"/>
        <v>2589.8625000000002</v>
      </c>
      <c r="V32" s="49">
        <f t="shared" si="12"/>
        <v>2589.8625000000002</v>
      </c>
    </row>
    <row r="33" spans="1:22" x14ac:dyDescent="0.2">
      <c r="A33" s="13" t="s">
        <v>24</v>
      </c>
      <c r="B33" s="48">
        <f>B29+B19</f>
        <v>788873.04</v>
      </c>
      <c r="C33" s="48">
        <f t="shared" ref="C33:V33" si="13">C29+C19</f>
        <v>1043098.4600000001</v>
      </c>
      <c r="D33" s="48">
        <f t="shared" si="13"/>
        <v>945299.8125</v>
      </c>
      <c r="E33" s="48">
        <f t="shared" si="13"/>
        <v>945299.8125</v>
      </c>
      <c r="F33" s="48">
        <f t="shared" si="13"/>
        <v>945299.8125</v>
      </c>
      <c r="G33" s="48">
        <f t="shared" si="13"/>
        <v>945299.8125</v>
      </c>
      <c r="H33" s="48">
        <f t="shared" si="13"/>
        <v>945299.8125</v>
      </c>
      <c r="I33" s="48">
        <f t="shared" si="13"/>
        <v>945299.8125</v>
      </c>
      <c r="J33" s="48">
        <f t="shared" si="13"/>
        <v>945299.8125</v>
      </c>
      <c r="K33" s="48">
        <f t="shared" si="13"/>
        <v>945299.8125</v>
      </c>
      <c r="L33" s="48">
        <f t="shared" si="13"/>
        <v>945299.8125</v>
      </c>
      <c r="M33" s="48">
        <f t="shared" si="13"/>
        <v>945299.8125</v>
      </c>
      <c r="N33" s="48">
        <f t="shared" si="13"/>
        <v>945299.8125</v>
      </c>
      <c r="O33" s="48">
        <f t="shared" si="13"/>
        <v>945299.8125</v>
      </c>
      <c r="P33" s="48">
        <f t="shared" si="13"/>
        <v>945299.8125</v>
      </c>
      <c r="Q33" s="48">
        <f t="shared" si="13"/>
        <v>945299.8125</v>
      </c>
      <c r="R33" s="48">
        <f t="shared" si="13"/>
        <v>945299.8125</v>
      </c>
      <c r="S33" s="48">
        <f t="shared" si="13"/>
        <v>945299.8125</v>
      </c>
      <c r="T33" s="48">
        <f t="shared" si="13"/>
        <v>945299.8125</v>
      </c>
      <c r="U33" s="48">
        <f t="shared" si="13"/>
        <v>945299.8125</v>
      </c>
      <c r="V33" s="49">
        <f t="shared" si="13"/>
        <v>945299.8125</v>
      </c>
    </row>
    <row r="34" spans="1:22" x14ac:dyDescent="0.2">
      <c r="A34" s="50" t="s">
        <v>25</v>
      </c>
      <c r="B34" s="51"/>
      <c r="C34" s="51"/>
      <c r="D34" s="52"/>
      <c r="E34" s="52"/>
      <c r="F34" s="52"/>
      <c r="G34" s="52"/>
      <c r="H34" s="52"/>
      <c r="I34" s="52"/>
      <c r="J34" s="52"/>
      <c r="K34" s="52"/>
      <c r="L34" s="52"/>
      <c r="M34" s="52"/>
      <c r="N34" s="52"/>
      <c r="O34" s="52"/>
      <c r="P34" s="52"/>
      <c r="Q34" s="52"/>
      <c r="R34" s="52"/>
      <c r="S34" s="52"/>
      <c r="T34" s="52"/>
      <c r="U34" s="52"/>
      <c r="V34" s="53"/>
    </row>
    <row r="35" spans="1:22" x14ac:dyDescent="0.2">
      <c r="A35" s="18" t="s">
        <v>26</v>
      </c>
      <c r="B35" s="54">
        <f>B20</f>
        <v>4420.9205880000009</v>
      </c>
      <c r="C35" s="54">
        <f t="shared" ref="C35:V35" si="14">C20</f>
        <v>6570.1884684800007</v>
      </c>
      <c r="D35" s="54">
        <f t="shared" si="14"/>
        <v>5542.4919981599987</v>
      </c>
      <c r="E35" s="54">
        <f t="shared" si="14"/>
        <v>5764.1916780864003</v>
      </c>
      <c r="F35" s="54">
        <f t="shared" si="14"/>
        <v>5994.7593452098554</v>
      </c>
      <c r="G35" s="54">
        <f t="shared" si="14"/>
        <v>6234.5497190182505</v>
      </c>
      <c r="H35" s="54">
        <f t="shared" si="14"/>
        <v>6483.931707778981</v>
      </c>
      <c r="I35" s="54">
        <f t="shared" si="14"/>
        <v>6743.2889760901407</v>
      </c>
      <c r="J35" s="54">
        <f t="shared" si="14"/>
        <v>7013.0205351337472</v>
      </c>
      <c r="K35" s="54">
        <f t="shared" si="14"/>
        <v>7293.5413565390973</v>
      </c>
      <c r="L35" s="54">
        <f t="shared" si="14"/>
        <v>7585.2830108006629</v>
      </c>
      <c r="M35" s="54">
        <f t="shared" si="14"/>
        <v>7888.6943312326894</v>
      </c>
      <c r="N35" s="54">
        <f t="shared" si="14"/>
        <v>8204.2421044819966</v>
      </c>
      <c r="O35" s="54">
        <f t="shared" si="14"/>
        <v>8532.4117886612767</v>
      </c>
      <c r="P35" s="54">
        <f t="shared" si="14"/>
        <v>8873.7082602077298</v>
      </c>
      <c r="Q35" s="54">
        <f t="shared" si="14"/>
        <v>9228.6565906160376</v>
      </c>
      <c r="R35" s="54">
        <f t="shared" si="14"/>
        <v>9597.802854240681</v>
      </c>
      <c r="S35" s="54">
        <f t="shared" si="14"/>
        <v>9981.7149684103078</v>
      </c>
      <c r="T35" s="54">
        <f t="shared" si="14"/>
        <v>10380.983567146719</v>
      </c>
      <c r="U35" s="54">
        <f t="shared" si="14"/>
        <v>10796.22290983259</v>
      </c>
      <c r="V35" s="55">
        <f t="shared" si="14"/>
        <v>11228.071826225892</v>
      </c>
    </row>
    <row r="36" spans="1:22" x14ac:dyDescent="0.2">
      <c r="A36" s="18" t="s">
        <v>27</v>
      </c>
      <c r="B36" s="54">
        <f>B30</f>
        <v>17060.099999999999</v>
      </c>
      <c r="C36" s="54">
        <f t="shared" ref="C36:V36" si="15">C30</f>
        <v>21851.294400000002</v>
      </c>
      <c r="D36" s="54">
        <f t="shared" si="15"/>
        <v>22725.346176000003</v>
      </c>
      <c r="E36" s="54">
        <f t="shared" si="15"/>
        <v>23634.360023040004</v>
      </c>
      <c r="F36" s="54">
        <f t="shared" si="15"/>
        <v>24579.734423961607</v>
      </c>
      <c r="G36" s="54">
        <f t="shared" si="15"/>
        <v>25562.923800920074</v>
      </c>
      <c r="H36" s="54">
        <f t="shared" si="15"/>
        <v>26585.440752956878</v>
      </c>
      <c r="I36" s="54">
        <f t="shared" si="15"/>
        <v>27648.858383075156</v>
      </c>
      <c r="J36" s="54">
        <f t="shared" si="15"/>
        <v>28754.81271839816</v>
      </c>
      <c r="K36" s="54">
        <f t="shared" si="15"/>
        <v>29905.005227134094</v>
      </c>
      <c r="L36" s="54">
        <f t="shared" si="15"/>
        <v>31101.205436219458</v>
      </c>
      <c r="M36" s="54">
        <f t="shared" si="15"/>
        <v>32345.253653668238</v>
      </c>
      <c r="N36" s="54">
        <f t="shared" si="15"/>
        <v>33639.063799814969</v>
      </c>
      <c r="O36" s="54">
        <f t="shared" si="15"/>
        <v>34984.626351807565</v>
      </c>
      <c r="P36" s="54">
        <f t="shared" si="15"/>
        <v>36384.011405879872</v>
      </c>
      <c r="Q36" s="54">
        <f t="shared" si="15"/>
        <v>37839.371862115069</v>
      </c>
      <c r="R36" s="54">
        <f t="shared" si="15"/>
        <v>39352.946736599668</v>
      </c>
      <c r="S36" s="54">
        <f t="shared" si="15"/>
        <v>40927.064606063657</v>
      </c>
      <c r="T36" s="54">
        <f t="shared" si="15"/>
        <v>42564.147190306212</v>
      </c>
      <c r="U36" s="54">
        <f t="shared" si="15"/>
        <v>44266.713077918452</v>
      </c>
      <c r="V36" s="55">
        <f t="shared" si="15"/>
        <v>46037.381601035195</v>
      </c>
    </row>
    <row r="37" spans="1:22" x14ac:dyDescent="0.2">
      <c r="A37" s="56" t="s">
        <v>28</v>
      </c>
      <c r="B37" s="54">
        <f>(B35+B36)*0.2</f>
        <v>4296.2041176000002</v>
      </c>
      <c r="C37" s="54">
        <f t="shared" ref="C37:V37" si="16">(C35+C36)*0.2</f>
        <v>5684.2965736960005</v>
      </c>
      <c r="D37" s="54">
        <f t="shared" si="16"/>
        <v>5653.5676348320012</v>
      </c>
      <c r="E37" s="54">
        <f t="shared" si="16"/>
        <v>5879.7103402252815</v>
      </c>
      <c r="F37" s="54">
        <f t="shared" si="16"/>
        <v>6114.8987538342926</v>
      </c>
      <c r="G37" s="54">
        <f t="shared" si="16"/>
        <v>6359.4947039876652</v>
      </c>
      <c r="H37" s="54">
        <f t="shared" si="16"/>
        <v>6613.8744921471725</v>
      </c>
      <c r="I37" s="54">
        <f t="shared" si="16"/>
        <v>6878.4294718330602</v>
      </c>
      <c r="J37" s="54">
        <f t="shared" si="16"/>
        <v>7153.5666507063816</v>
      </c>
      <c r="K37" s="54">
        <f t="shared" si="16"/>
        <v>7439.7093167346384</v>
      </c>
      <c r="L37" s="54">
        <f t="shared" si="16"/>
        <v>7737.2976894040248</v>
      </c>
      <c r="M37" s="54">
        <f t="shared" si="16"/>
        <v>8046.7895969801866</v>
      </c>
      <c r="N37" s="54">
        <f t="shared" si="16"/>
        <v>8368.6611808593934</v>
      </c>
      <c r="O37" s="54">
        <f t="shared" si="16"/>
        <v>8703.4076280937679</v>
      </c>
      <c r="P37" s="54">
        <f t="shared" si="16"/>
        <v>9051.543933217521</v>
      </c>
      <c r="Q37" s="54">
        <f t="shared" si="16"/>
        <v>9413.6056905462228</v>
      </c>
      <c r="R37" s="54">
        <f t="shared" si="16"/>
        <v>9790.1499181680701</v>
      </c>
      <c r="S37" s="54">
        <f t="shared" si="16"/>
        <v>10181.755914894793</v>
      </c>
      <c r="T37" s="54">
        <f t="shared" si="16"/>
        <v>10589.026151490587</v>
      </c>
      <c r="U37" s="54">
        <f t="shared" si="16"/>
        <v>11012.587197550209</v>
      </c>
      <c r="V37" s="55">
        <f t="shared" si="16"/>
        <v>11453.090685452218</v>
      </c>
    </row>
    <row r="38" spans="1:22" x14ac:dyDescent="0.2">
      <c r="A38" s="57" t="s">
        <v>29</v>
      </c>
      <c r="B38" s="58">
        <f>B35+B36+B37</f>
        <v>25777.224705599998</v>
      </c>
      <c r="C38" s="58">
        <f t="shared" ref="C38:V38" si="17">C35+C36+C37</f>
        <v>34105.779442176005</v>
      </c>
      <c r="D38" s="58">
        <f t="shared" si="17"/>
        <v>33921.405808992</v>
      </c>
      <c r="E38" s="58">
        <f t="shared" si="17"/>
        <v>35278.262041351685</v>
      </c>
      <c r="F38" s="58">
        <f t="shared" si="17"/>
        <v>36689.392523005758</v>
      </c>
      <c r="G38" s="58">
        <f t="shared" si="17"/>
        <v>38156.968223925993</v>
      </c>
      <c r="H38" s="58">
        <f t="shared" si="17"/>
        <v>39683.246952883033</v>
      </c>
      <c r="I38" s="58">
        <f t="shared" si="17"/>
        <v>41270.576830998354</v>
      </c>
      <c r="J38" s="58">
        <f t="shared" si="17"/>
        <v>42921.399904238286</v>
      </c>
      <c r="K38" s="58">
        <f t="shared" si="17"/>
        <v>44638.255900407828</v>
      </c>
      <c r="L38" s="58">
        <f t="shared" si="17"/>
        <v>46423.786136424147</v>
      </c>
      <c r="M38" s="58">
        <f t="shared" si="17"/>
        <v>48280.737581881112</v>
      </c>
      <c r="N38" s="58">
        <f t="shared" si="17"/>
        <v>50211.967085156364</v>
      </c>
      <c r="O38" s="58">
        <f t="shared" si="17"/>
        <v>52220.445768562604</v>
      </c>
      <c r="P38" s="58">
        <f t="shared" si="17"/>
        <v>54309.263599305123</v>
      </c>
      <c r="Q38" s="58">
        <f t="shared" si="17"/>
        <v>56481.634143277333</v>
      </c>
      <c r="R38" s="58">
        <f t="shared" si="17"/>
        <v>58740.899509008421</v>
      </c>
      <c r="S38" s="58">
        <f t="shared" si="17"/>
        <v>61090.535489368754</v>
      </c>
      <c r="T38" s="58">
        <f t="shared" si="17"/>
        <v>63534.156908943522</v>
      </c>
      <c r="U38" s="58">
        <f t="shared" si="17"/>
        <v>66075.523185301252</v>
      </c>
      <c r="V38" s="59">
        <f t="shared" si="17"/>
        <v>68718.544112713309</v>
      </c>
    </row>
    <row r="39" spans="1:22" x14ac:dyDescent="0.2">
      <c r="A39" s="13" t="s">
        <v>30</v>
      </c>
      <c r="B39" s="60">
        <v>0.75</v>
      </c>
      <c r="C39" s="60">
        <v>0.75</v>
      </c>
      <c r="D39" s="60">
        <v>0.75</v>
      </c>
      <c r="E39" s="60">
        <v>0.75</v>
      </c>
      <c r="F39" s="60">
        <v>0.75</v>
      </c>
      <c r="G39" s="60">
        <v>0.75</v>
      </c>
      <c r="H39" s="60">
        <v>0.75</v>
      </c>
      <c r="I39" s="60">
        <v>0.75</v>
      </c>
      <c r="J39" s="60">
        <v>0.75</v>
      </c>
      <c r="K39" s="60">
        <v>0.75</v>
      </c>
      <c r="L39" s="60">
        <v>0.75</v>
      </c>
      <c r="M39" s="60">
        <v>0.75</v>
      </c>
      <c r="N39" s="60">
        <v>0.75</v>
      </c>
      <c r="O39" s="60">
        <v>0.75</v>
      </c>
      <c r="P39" s="60">
        <v>0.75</v>
      </c>
      <c r="Q39" s="60">
        <v>0.75</v>
      </c>
      <c r="R39" s="60">
        <v>0.75</v>
      </c>
      <c r="S39" s="60">
        <v>0.75</v>
      </c>
      <c r="T39" s="60">
        <v>0.75</v>
      </c>
      <c r="U39" s="60">
        <v>0.75</v>
      </c>
      <c r="V39" s="61">
        <v>0.75</v>
      </c>
    </row>
    <row r="40" spans="1:22" x14ac:dyDescent="0.2">
      <c r="A40" s="50" t="s">
        <v>31</v>
      </c>
      <c r="B40" s="62">
        <f>B38*B39</f>
        <v>19332.918529199997</v>
      </c>
      <c r="C40" s="62">
        <f t="shared" ref="C40:V40" si="18">C38*C39</f>
        <v>25579.334581632003</v>
      </c>
      <c r="D40" s="62">
        <f t="shared" si="18"/>
        <v>25441.054356744</v>
      </c>
      <c r="E40" s="62">
        <f t="shared" si="18"/>
        <v>26458.696531013764</v>
      </c>
      <c r="F40" s="62">
        <f t="shared" si="18"/>
        <v>27517.04439225432</v>
      </c>
      <c r="G40" s="62">
        <f t="shared" si="18"/>
        <v>28617.726167944493</v>
      </c>
      <c r="H40" s="62">
        <f t="shared" si="18"/>
        <v>29762.435214662277</v>
      </c>
      <c r="I40" s="62">
        <f t="shared" si="18"/>
        <v>30952.932623248766</v>
      </c>
      <c r="J40" s="62">
        <f t="shared" si="18"/>
        <v>32191.049928178712</v>
      </c>
      <c r="K40" s="62">
        <f t="shared" si="18"/>
        <v>33478.691925305873</v>
      </c>
      <c r="L40" s="62">
        <f t="shared" si="18"/>
        <v>34817.839602318112</v>
      </c>
      <c r="M40" s="62">
        <f t="shared" si="18"/>
        <v>36210.553186410834</v>
      </c>
      <c r="N40" s="62">
        <f t="shared" si="18"/>
        <v>37658.975313867275</v>
      </c>
      <c r="O40" s="62">
        <f t="shared" si="18"/>
        <v>39165.334326421951</v>
      </c>
      <c r="P40" s="62">
        <f t="shared" si="18"/>
        <v>40731.947699478842</v>
      </c>
      <c r="Q40" s="62">
        <f t="shared" si="18"/>
        <v>42361.225607458</v>
      </c>
      <c r="R40" s="62">
        <f t="shared" si="18"/>
        <v>44055.674631756316</v>
      </c>
      <c r="S40" s="62">
        <f t="shared" si="18"/>
        <v>45817.901617026568</v>
      </c>
      <c r="T40" s="62">
        <f t="shared" si="18"/>
        <v>47650.617681707641</v>
      </c>
      <c r="U40" s="62">
        <f t="shared" si="18"/>
        <v>49556.642388975939</v>
      </c>
      <c r="V40" s="63">
        <f t="shared" si="18"/>
        <v>51538.908084534982</v>
      </c>
    </row>
    <row r="41" spans="1:22" x14ac:dyDescent="0.2">
      <c r="A41" s="64" t="s">
        <v>32</v>
      </c>
      <c r="B41" s="65"/>
      <c r="C41" s="65"/>
      <c r="D41" s="66"/>
      <c r="E41" s="66"/>
      <c r="F41" s="66"/>
      <c r="G41" s="66"/>
      <c r="H41" s="66"/>
      <c r="I41" s="66"/>
      <c r="J41" s="66"/>
      <c r="K41" s="66"/>
      <c r="L41" s="66"/>
      <c r="M41" s="66"/>
      <c r="N41" s="66"/>
      <c r="O41" s="66"/>
      <c r="P41" s="66"/>
      <c r="Q41" s="66"/>
      <c r="R41" s="66"/>
      <c r="S41" s="66"/>
      <c r="T41" s="66"/>
      <c r="U41" s="66"/>
      <c r="V41" s="5"/>
    </row>
    <row r="42" spans="1:22" x14ac:dyDescent="0.2">
      <c r="A42" s="56" t="s">
        <v>33</v>
      </c>
      <c r="B42" s="42">
        <f>(127000*B88)/1000</f>
        <v>3632.2</v>
      </c>
      <c r="C42" s="42">
        <f>((C43*C44)*12)/1000</f>
        <v>4620.1583999999993</v>
      </c>
      <c r="D42" s="42">
        <f t="shared" ref="D42:V42" si="19">((D43*D44)*12)/1000</f>
        <v>4897.3679039999988</v>
      </c>
      <c r="E42" s="42">
        <f t="shared" si="19"/>
        <v>5191.2099782400001</v>
      </c>
      <c r="F42" s="42">
        <f t="shared" si="19"/>
        <v>5502.6825769344014</v>
      </c>
      <c r="G42" s="42">
        <f t="shared" si="19"/>
        <v>5832.8435315504648</v>
      </c>
      <c r="H42" s="42">
        <f t="shared" si="19"/>
        <v>6182.8141434434929</v>
      </c>
      <c r="I42" s="42">
        <f t="shared" si="19"/>
        <v>6553.7829920501035</v>
      </c>
      <c r="J42" s="42">
        <f t="shared" si="19"/>
        <v>6947.0099715731103</v>
      </c>
      <c r="K42" s="42">
        <f t="shared" si="19"/>
        <v>7363.8305698674976</v>
      </c>
      <c r="L42" s="42">
        <f t="shared" si="19"/>
        <v>7805.6604040595475</v>
      </c>
      <c r="M42" s="42">
        <f t="shared" si="19"/>
        <v>8274.0000283031204</v>
      </c>
      <c r="N42" s="42">
        <f t="shared" si="19"/>
        <v>8770.4400300013094</v>
      </c>
      <c r="O42" s="42">
        <f t="shared" si="19"/>
        <v>9296.6664318013864</v>
      </c>
      <c r="P42" s="42">
        <f t="shared" si="19"/>
        <v>9854.4664177094692</v>
      </c>
      <c r="Q42" s="42">
        <f t="shared" si="19"/>
        <v>10445.734402772039</v>
      </c>
      <c r="R42" s="42">
        <f t="shared" si="19"/>
        <v>11072.478466938361</v>
      </c>
      <c r="S42" s="42">
        <f t="shared" si="19"/>
        <v>11736.827174954662</v>
      </c>
      <c r="T42" s="42">
        <f t="shared" si="19"/>
        <v>12441.036805451942</v>
      </c>
      <c r="U42" s="42">
        <f t="shared" si="19"/>
        <v>13187.499013779061</v>
      </c>
      <c r="V42" s="43">
        <f t="shared" si="19"/>
        <v>13978.748954605806</v>
      </c>
    </row>
    <row r="43" spans="1:22" x14ac:dyDescent="0.2">
      <c r="A43" s="56" t="s">
        <v>34</v>
      </c>
      <c r="B43" s="42">
        <f>(B42/B44)*100</f>
        <v>13969.999999999998</v>
      </c>
      <c r="C43" s="42">
        <f>B43*1.06</f>
        <v>14808.199999999999</v>
      </c>
      <c r="D43" s="42">
        <f>C43*1.06</f>
        <v>15696.691999999999</v>
      </c>
      <c r="E43" s="42">
        <f t="shared" ref="E43:V43" si="20">D43*1.06</f>
        <v>16638.49352</v>
      </c>
      <c r="F43" s="42">
        <f t="shared" si="20"/>
        <v>17636.803131200002</v>
      </c>
      <c r="G43" s="42">
        <f t="shared" si="20"/>
        <v>18695.011319072004</v>
      </c>
      <c r="H43" s="42">
        <f t="shared" si="20"/>
        <v>19816.711998216324</v>
      </c>
      <c r="I43" s="42">
        <f t="shared" si="20"/>
        <v>21005.714718109306</v>
      </c>
      <c r="J43" s="42">
        <f t="shared" si="20"/>
        <v>22266.057601195866</v>
      </c>
      <c r="K43" s="42">
        <f t="shared" si="20"/>
        <v>23602.021057267619</v>
      </c>
      <c r="L43" s="42">
        <f t="shared" si="20"/>
        <v>25018.142320703679</v>
      </c>
      <c r="M43" s="42">
        <f t="shared" si="20"/>
        <v>26519.230859945899</v>
      </c>
      <c r="N43" s="42">
        <f t="shared" si="20"/>
        <v>28110.384711542654</v>
      </c>
      <c r="O43" s="42">
        <f t="shared" si="20"/>
        <v>29797.007794235215</v>
      </c>
      <c r="P43" s="42">
        <f t="shared" si="20"/>
        <v>31584.828261889328</v>
      </c>
      <c r="Q43" s="42">
        <f t="shared" si="20"/>
        <v>33479.917957602687</v>
      </c>
      <c r="R43" s="42">
        <f t="shared" si="20"/>
        <v>35488.713035058849</v>
      </c>
      <c r="S43" s="42">
        <f t="shared" si="20"/>
        <v>37618.035817162381</v>
      </c>
      <c r="T43" s="42">
        <f t="shared" si="20"/>
        <v>39875.117966192127</v>
      </c>
      <c r="U43" s="42">
        <f t="shared" si="20"/>
        <v>42267.625044163658</v>
      </c>
      <c r="V43" s="43">
        <f t="shared" si="20"/>
        <v>44803.682546813478</v>
      </c>
    </row>
    <row r="44" spans="1:22" x14ac:dyDescent="0.2">
      <c r="A44" s="13" t="s">
        <v>35</v>
      </c>
      <c r="B44" s="42">
        <v>26</v>
      </c>
      <c r="C44" s="42">
        <f>B44</f>
        <v>26</v>
      </c>
      <c r="D44" s="42">
        <f t="shared" ref="D44:V44" si="21">C44</f>
        <v>26</v>
      </c>
      <c r="E44" s="42">
        <f t="shared" si="21"/>
        <v>26</v>
      </c>
      <c r="F44" s="42">
        <f t="shared" si="21"/>
        <v>26</v>
      </c>
      <c r="G44" s="42">
        <f t="shared" si="21"/>
        <v>26</v>
      </c>
      <c r="H44" s="42">
        <f t="shared" si="21"/>
        <v>26</v>
      </c>
      <c r="I44" s="42">
        <f t="shared" si="21"/>
        <v>26</v>
      </c>
      <c r="J44" s="42">
        <f t="shared" si="21"/>
        <v>26</v>
      </c>
      <c r="K44" s="42">
        <f t="shared" si="21"/>
        <v>26</v>
      </c>
      <c r="L44" s="42">
        <f t="shared" si="21"/>
        <v>26</v>
      </c>
      <c r="M44" s="42">
        <f t="shared" si="21"/>
        <v>26</v>
      </c>
      <c r="N44" s="42">
        <f t="shared" si="21"/>
        <v>26</v>
      </c>
      <c r="O44" s="42">
        <f t="shared" si="21"/>
        <v>26</v>
      </c>
      <c r="P44" s="42">
        <f t="shared" si="21"/>
        <v>26</v>
      </c>
      <c r="Q44" s="42">
        <f t="shared" si="21"/>
        <v>26</v>
      </c>
      <c r="R44" s="42">
        <f t="shared" si="21"/>
        <v>26</v>
      </c>
      <c r="S44" s="42">
        <f t="shared" si="21"/>
        <v>26</v>
      </c>
      <c r="T44" s="42">
        <f t="shared" si="21"/>
        <v>26</v>
      </c>
      <c r="U44" s="42">
        <f t="shared" si="21"/>
        <v>26</v>
      </c>
      <c r="V44" s="43">
        <f t="shared" si="21"/>
        <v>26</v>
      </c>
    </row>
    <row r="45" spans="1:22" x14ac:dyDescent="0.2">
      <c r="A45" s="13" t="s">
        <v>36</v>
      </c>
      <c r="B45" s="67">
        <f t="shared" ref="B45:V45" si="22">B44/(B11+B16+B26)*1000</f>
        <v>17.906336088154269</v>
      </c>
      <c r="C45" s="67">
        <f t="shared" si="22"/>
        <v>12.322274881516588</v>
      </c>
      <c r="D45" s="67">
        <f t="shared" si="22"/>
        <v>12.322274881516588</v>
      </c>
      <c r="E45" s="67">
        <f t="shared" si="22"/>
        <v>12.322274881516588</v>
      </c>
      <c r="F45" s="67">
        <f t="shared" si="22"/>
        <v>12.322274881516588</v>
      </c>
      <c r="G45" s="67">
        <f t="shared" si="22"/>
        <v>12.322274881516588</v>
      </c>
      <c r="H45" s="67">
        <f t="shared" si="22"/>
        <v>12.322274881516588</v>
      </c>
      <c r="I45" s="67">
        <f t="shared" si="22"/>
        <v>12.322274881516588</v>
      </c>
      <c r="J45" s="67">
        <f t="shared" si="22"/>
        <v>12.322274881516588</v>
      </c>
      <c r="K45" s="67">
        <f t="shared" si="22"/>
        <v>12.322274881516588</v>
      </c>
      <c r="L45" s="67">
        <f t="shared" si="22"/>
        <v>12.322274881516588</v>
      </c>
      <c r="M45" s="67">
        <f t="shared" si="22"/>
        <v>12.322274881516588</v>
      </c>
      <c r="N45" s="67">
        <f t="shared" si="22"/>
        <v>12.322274881516588</v>
      </c>
      <c r="O45" s="67">
        <f t="shared" si="22"/>
        <v>12.322274881516588</v>
      </c>
      <c r="P45" s="67">
        <f t="shared" si="22"/>
        <v>12.322274881516588</v>
      </c>
      <c r="Q45" s="67">
        <f t="shared" si="22"/>
        <v>12.322274881516588</v>
      </c>
      <c r="R45" s="67">
        <f t="shared" si="22"/>
        <v>12.322274881516588</v>
      </c>
      <c r="S45" s="67">
        <f t="shared" si="22"/>
        <v>12.322274881516588</v>
      </c>
      <c r="T45" s="67">
        <f t="shared" si="22"/>
        <v>12.322274881516588</v>
      </c>
      <c r="U45" s="67">
        <f t="shared" si="22"/>
        <v>12.322274881516588</v>
      </c>
      <c r="V45" s="68">
        <f t="shared" si="22"/>
        <v>12.322274881516588</v>
      </c>
    </row>
    <row r="46" spans="1:22" x14ac:dyDescent="0.2">
      <c r="A46" s="56" t="s">
        <v>37</v>
      </c>
      <c r="B46" s="42">
        <f>(62700*B88)/1000</f>
        <v>1793.22</v>
      </c>
      <c r="C46" s="42">
        <f t="shared" ref="C46:V46" si="23">C47*C86</f>
        <v>2513.3769581828683</v>
      </c>
      <c r="D46" s="42">
        <f t="shared" si="23"/>
        <v>2414.391881424895</v>
      </c>
      <c r="E46" s="42">
        <f t="shared" si="23"/>
        <v>2559.255394310389</v>
      </c>
      <c r="F46" s="42">
        <f t="shared" si="23"/>
        <v>2712.8107179690123</v>
      </c>
      <c r="G46" s="42">
        <f t="shared" si="23"/>
        <v>2875.5793610471533</v>
      </c>
      <c r="H46" s="42">
        <f t="shared" si="23"/>
        <v>3048.1141227099829</v>
      </c>
      <c r="I46" s="42">
        <f t="shared" si="23"/>
        <v>3231.0009700725823</v>
      </c>
      <c r="J46" s="42">
        <f t="shared" si="23"/>
        <v>3424.8610282769373</v>
      </c>
      <c r="K46" s="42">
        <f t="shared" si="23"/>
        <v>3630.3526899735543</v>
      </c>
      <c r="L46" s="42">
        <f t="shared" si="23"/>
        <v>3848.1738513719679</v>
      </c>
      <c r="M46" s="42">
        <f t="shared" si="23"/>
        <v>4079.0642824542861</v>
      </c>
      <c r="N46" s="42">
        <f t="shared" si="23"/>
        <v>4323.8081394015435</v>
      </c>
      <c r="O46" s="42">
        <f t="shared" si="23"/>
        <v>4583.2366277656356</v>
      </c>
      <c r="P46" s="42">
        <f t="shared" si="23"/>
        <v>4858.230825431574</v>
      </c>
      <c r="Q46" s="42">
        <f t="shared" si="23"/>
        <v>5149.7246749574688</v>
      </c>
      <c r="R46" s="42">
        <f t="shared" si="23"/>
        <v>5458.7081554549168</v>
      </c>
      <c r="S46" s="42">
        <f t="shared" si="23"/>
        <v>5786.230644782212</v>
      </c>
      <c r="T46" s="42">
        <f t="shared" si="23"/>
        <v>6133.4044834691449</v>
      </c>
      <c r="U46" s="42">
        <f t="shared" si="23"/>
        <v>6501.4087524772931</v>
      </c>
      <c r="V46" s="43">
        <f t="shared" si="23"/>
        <v>6891.4932776259302</v>
      </c>
    </row>
    <row r="47" spans="1:22" ht="14.25" x14ac:dyDescent="0.2">
      <c r="A47" s="56" t="s">
        <v>38</v>
      </c>
      <c r="B47" s="69">
        <f>B46/B86</f>
        <v>1.3638848654277751E-3</v>
      </c>
      <c r="C47" s="69">
        <f>B47*1.06</f>
        <v>1.4457179573534418E-3</v>
      </c>
      <c r="D47" s="70">
        <f>C47*1.06</f>
        <v>1.5324610347946484E-3</v>
      </c>
      <c r="E47" s="70">
        <f t="shared" ref="E47:V47" si="24">D47*1.06</f>
        <v>1.6244086968823274E-3</v>
      </c>
      <c r="F47" s="70">
        <f t="shared" si="24"/>
        <v>1.721873218695267E-3</v>
      </c>
      <c r="G47" s="70">
        <f t="shared" si="24"/>
        <v>1.8251856118169831E-3</v>
      </c>
      <c r="H47" s="70">
        <f t="shared" si="24"/>
        <v>1.9346967485260023E-3</v>
      </c>
      <c r="I47" s="70">
        <f t="shared" si="24"/>
        <v>2.0507785534375628E-3</v>
      </c>
      <c r="J47" s="70">
        <f t="shared" si="24"/>
        <v>2.1738252666438167E-3</v>
      </c>
      <c r="K47" s="70">
        <f t="shared" si="24"/>
        <v>2.304254782642446E-3</v>
      </c>
      <c r="L47" s="70">
        <f t="shared" si="24"/>
        <v>2.4425100696009931E-3</v>
      </c>
      <c r="M47" s="70">
        <f t="shared" si="24"/>
        <v>2.5890606737770526E-3</v>
      </c>
      <c r="N47" s="70">
        <f t="shared" si="24"/>
        <v>2.7444043142036759E-3</v>
      </c>
      <c r="O47" s="70">
        <f t="shared" si="24"/>
        <v>2.9090685730558965E-3</v>
      </c>
      <c r="P47" s="70">
        <f t="shared" si="24"/>
        <v>3.0836126874392504E-3</v>
      </c>
      <c r="Q47" s="70">
        <f t="shared" si="24"/>
        <v>3.2686294486856055E-3</v>
      </c>
      <c r="R47" s="70">
        <f t="shared" si="24"/>
        <v>3.4647472156067419E-3</v>
      </c>
      <c r="S47" s="70">
        <f t="shared" si="24"/>
        <v>3.6726320485431464E-3</v>
      </c>
      <c r="T47" s="70">
        <f t="shared" si="24"/>
        <v>3.8929899714557352E-3</v>
      </c>
      <c r="U47" s="70">
        <f t="shared" si="24"/>
        <v>4.1265693697430791E-3</v>
      </c>
      <c r="V47" s="71">
        <f t="shared" si="24"/>
        <v>4.3741635319276637E-3</v>
      </c>
    </row>
    <row r="48" spans="1:22" x14ac:dyDescent="0.2">
      <c r="A48" s="56" t="s">
        <v>39</v>
      </c>
      <c r="B48" s="42">
        <f>(59000*B88)/1000</f>
        <v>1687.4</v>
      </c>
      <c r="C48" s="42">
        <f t="shared" ref="C48:V48" si="25">C49*C86</f>
        <v>2365.0596576202429</v>
      </c>
      <c r="D48" s="42">
        <f t="shared" si="25"/>
        <v>2271.9158054875406</v>
      </c>
      <c r="E48" s="42">
        <f t="shared" si="25"/>
        <v>2408.2307538167934</v>
      </c>
      <c r="F48" s="42">
        <f t="shared" si="25"/>
        <v>2552.7245990458009</v>
      </c>
      <c r="G48" s="42">
        <f t="shared" si="25"/>
        <v>2705.8880749885493</v>
      </c>
      <c r="H48" s="42">
        <f t="shared" si="25"/>
        <v>2868.2413594878622</v>
      </c>
      <c r="I48" s="42">
        <f t="shared" si="25"/>
        <v>3040.3358410571341</v>
      </c>
      <c r="J48" s="42">
        <f t="shared" si="25"/>
        <v>3222.755991520562</v>
      </c>
      <c r="K48" s="42">
        <f t="shared" si="25"/>
        <v>3416.1213510117964</v>
      </c>
      <c r="L48" s="42">
        <f t="shared" si="25"/>
        <v>3621.088632072504</v>
      </c>
      <c r="M48" s="42">
        <f t="shared" si="25"/>
        <v>3838.3539499968542</v>
      </c>
      <c r="N48" s="42">
        <f t="shared" si="25"/>
        <v>4068.6551869966661</v>
      </c>
      <c r="O48" s="42">
        <f t="shared" si="25"/>
        <v>4312.7744982164668</v>
      </c>
      <c r="P48" s="42">
        <f t="shared" si="25"/>
        <v>4571.5409681094543</v>
      </c>
      <c r="Q48" s="42">
        <f t="shared" si="25"/>
        <v>4845.8334261960217</v>
      </c>
      <c r="R48" s="42">
        <f t="shared" si="25"/>
        <v>5136.5834317677836</v>
      </c>
      <c r="S48" s="42">
        <f t="shared" si="25"/>
        <v>5444.7784376738509</v>
      </c>
      <c r="T48" s="42">
        <f t="shared" si="25"/>
        <v>5771.4651439342815</v>
      </c>
      <c r="U48" s="42">
        <f t="shared" si="25"/>
        <v>6117.7530525703396</v>
      </c>
      <c r="V48" s="43">
        <f t="shared" si="25"/>
        <v>6484.8182357245596</v>
      </c>
    </row>
    <row r="49" spans="1:23" ht="14.25" x14ac:dyDescent="0.2">
      <c r="A49" s="56" t="s">
        <v>40</v>
      </c>
      <c r="B49" s="72">
        <f>B48/B86</f>
        <v>1.2834004315827551E-3</v>
      </c>
      <c r="C49" s="72">
        <f>B49*1.06</f>
        <v>1.3604044574777204E-3</v>
      </c>
      <c r="D49" s="70">
        <f>C49*1.06</f>
        <v>1.4420287249263836E-3</v>
      </c>
      <c r="E49" s="70">
        <f t="shared" ref="E49:V49" si="26">D49*1.06</f>
        <v>1.5285504484219667E-3</v>
      </c>
      <c r="F49" s="70">
        <f t="shared" si="26"/>
        <v>1.6202634753272847E-3</v>
      </c>
      <c r="G49" s="70">
        <f t="shared" si="26"/>
        <v>1.7174792838469219E-3</v>
      </c>
      <c r="H49" s="70">
        <f t="shared" si="26"/>
        <v>1.8205280408777373E-3</v>
      </c>
      <c r="I49" s="70">
        <f t="shared" si="26"/>
        <v>1.9297597233304015E-3</v>
      </c>
      <c r="J49" s="70">
        <f t="shared" si="26"/>
        <v>2.0455453067302256E-3</v>
      </c>
      <c r="K49" s="70">
        <f t="shared" si="26"/>
        <v>2.1682780251340394E-3</v>
      </c>
      <c r="L49" s="70">
        <f t="shared" si="26"/>
        <v>2.2983747066420818E-3</v>
      </c>
      <c r="M49" s="70">
        <f t="shared" si="26"/>
        <v>2.4362771890406067E-3</v>
      </c>
      <c r="N49" s="70">
        <f t="shared" si="26"/>
        <v>2.5824538203830434E-3</v>
      </c>
      <c r="O49" s="70">
        <f t="shared" si="26"/>
        <v>2.7374010496060263E-3</v>
      </c>
      <c r="P49" s="70">
        <f t="shared" si="26"/>
        <v>2.9016451125823879E-3</v>
      </c>
      <c r="Q49" s="70">
        <f t="shared" si="26"/>
        <v>3.0757438193373312E-3</v>
      </c>
      <c r="R49" s="70">
        <f t="shared" si="26"/>
        <v>3.2602884484975712E-3</v>
      </c>
      <c r="S49" s="70">
        <f t="shared" si="26"/>
        <v>3.4559057554074258E-3</v>
      </c>
      <c r="T49" s="70">
        <f t="shared" si="26"/>
        <v>3.6632601007318714E-3</v>
      </c>
      <c r="U49" s="70">
        <f t="shared" si="26"/>
        <v>3.883055706775784E-3</v>
      </c>
      <c r="V49" s="71">
        <f t="shared" si="26"/>
        <v>4.1160390491823311E-3</v>
      </c>
    </row>
    <row r="50" spans="1:23" x14ac:dyDescent="0.2">
      <c r="A50" s="56" t="s">
        <v>41</v>
      </c>
      <c r="B50" s="42">
        <f t="shared" ref="B50:V50" si="27">B51*B68</f>
        <v>254.76000000000002</v>
      </c>
      <c r="C50" s="42">
        <f t="shared" si="27"/>
        <v>2057.4042440000003</v>
      </c>
      <c r="D50" s="42">
        <f t="shared" si="27"/>
        <v>2104.5188011876003</v>
      </c>
      <c r="E50" s="42">
        <f t="shared" si="27"/>
        <v>2152.7122817347963</v>
      </c>
      <c r="F50" s="42">
        <f t="shared" si="27"/>
        <v>2202.0093929865234</v>
      </c>
      <c r="G50" s="42">
        <f t="shared" si="27"/>
        <v>2252.4354080859143</v>
      </c>
      <c r="H50" s="42">
        <f t="shared" si="27"/>
        <v>2304.0161789310823</v>
      </c>
      <c r="I50" s="42">
        <f t="shared" si="27"/>
        <v>2356.7781494286041</v>
      </c>
      <c r="J50" s="42">
        <f t="shared" si="27"/>
        <v>2410.7483690505192</v>
      </c>
      <c r="K50" s="42">
        <f t="shared" si="27"/>
        <v>2465.9545067017762</v>
      </c>
      <c r="L50" s="42">
        <f t="shared" si="27"/>
        <v>2522.424864905247</v>
      </c>
      <c r="M50" s="42">
        <f t="shared" si="27"/>
        <v>2580.1883943115777</v>
      </c>
      <c r="N50" s="42">
        <f t="shared" si="27"/>
        <v>2639.2747085413125</v>
      </c>
      <c r="O50" s="42">
        <f t="shared" si="27"/>
        <v>2699.7140993669086</v>
      </c>
      <c r="P50" s="42">
        <f t="shared" si="27"/>
        <v>2761.537552242411</v>
      </c>
      <c r="Q50" s="42">
        <f t="shared" si="27"/>
        <v>2824.7767621887624</v>
      </c>
      <c r="R50" s="42">
        <f t="shared" si="27"/>
        <v>2889.4641500428852</v>
      </c>
      <c r="S50" s="42">
        <f t="shared" si="27"/>
        <v>2955.6328790788675</v>
      </c>
      <c r="T50" s="42">
        <f t="shared" si="27"/>
        <v>3023.3168720097733</v>
      </c>
      <c r="U50" s="42">
        <f t="shared" si="27"/>
        <v>3092.5508283787976</v>
      </c>
      <c r="V50" s="43">
        <f t="shared" si="27"/>
        <v>3163.370242348672</v>
      </c>
    </row>
    <row r="51" spans="1:23" x14ac:dyDescent="0.2">
      <c r="A51" s="56" t="s">
        <v>42</v>
      </c>
      <c r="B51" s="73">
        <v>4.0000000000000001E-3</v>
      </c>
      <c r="C51" s="73">
        <f>B51*1.06</f>
        <v>4.2400000000000007E-3</v>
      </c>
      <c r="D51" s="74">
        <f>C51*1.06</f>
        <v>4.4944000000000008E-3</v>
      </c>
      <c r="E51" s="74">
        <f t="shared" ref="E51:V51" si="28">D51*1.06</f>
        <v>4.764064000000001E-3</v>
      </c>
      <c r="F51" s="74">
        <f t="shared" si="28"/>
        <v>5.0499078400000012E-3</v>
      </c>
      <c r="G51" s="74">
        <f t="shared" si="28"/>
        <v>5.3529023104000014E-3</v>
      </c>
      <c r="H51" s="74">
        <f t="shared" si="28"/>
        <v>5.6740764490240021E-3</v>
      </c>
      <c r="I51" s="74">
        <f t="shared" si="28"/>
        <v>6.0145210359654425E-3</v>
      </c>
      <c r="J51" s="74">
        <f t="shared" si="28"/>
        <v>6.3753922981233694E-3</v>
      </c>
      <c r="K51" s="74">
        <f t="shared" si="28"/>
        <v>6.7579158360107716E-3</v>
      </c>
      <c r="L51" s="74">
        <f t="shared" si="28"/>
        <v>7.1633907861714183E-3</v>
      </c>
      <c r="M51" s="74">
        <f t="shared" si="28"/>
        <v>7.5931942333417038E-3</v>
      </c>
      <c r="N51" s="74">
        <f t="shared" si="28"/>
        <v>8.0487858873422059E-3</v>
      </c>
      <c r="O51" s="74">
        <f t="shared" si="28"/>
        <v>8.5317130405827384E-3</v>
      </c>
      <c r="P51" s="74">
        <f t="shared" si="28"/>
        <v>9.043615823017704E-3</v>
      </c>
      <c r="Q51" s="74">
        <f t="shared" si="28"/>
        <v>9.5862327723987666E-3</v>
      </c>
      <c r="R51" s="74">
        <f t="shared" si="28"/>
        <v>1.0161406738742693E-2</v>
      </c>
      <c r="S51" s="74">
        <f t="shared" si="28"/>
        <v>1.0771091143067256E-2</v>
      </c>
      <c r="T51" s="74">
        <f t="shared" si="28"/>
        <v>1.1417356611651292E-2</v>
      </c>
      <c r="U51" s="74">
        <f t="shared" si="28"/>
        <v>1.2102398008350371E-2</v>
      </c>
      <c r="V51" s="75">
        <f t="shared" si="28"/>
        <v>1.2828541888851394E-2</v>
      </c>
    </row>
    <row r="52" spans="1:23" x14ac:dyDescent="0.2">
      <c r="A52" s="56" t="s">
        <v>43</v>
      </c>
      <c r="B52" s="42">
        <f>(66000*B88)/1000</f>
        <v>1887.6</v>
      </c>
      <c r="C52" s="42">
        <f t="shared" ref="C52:V52" si="29">C53*(C11+C16+C26)</f>
        <v>2907.5800000000004</v>
      </c>
      <c r="D52" s="42">
        <f t="shared" si="29"/>
        <v>3082.0348000000004</v>
      </c>
      <c r="E52" s="42">
        <f t="shared" si="29"/>
        <v>3266.9568880000006</v>
      </c>
      <c r="F52" s="42">
        <f t="shared" si="29"/>
        <v>3462.9743012800013</v>
      </c>
      <c r="G52" s="42">
        <f t="shared" si="29"/>
        <v>3670.7527593568016</v>
      </c>
      <c r="H52" s="42">
        <f t="shared" si="29"/>
        <v>3890.9979249182097</v>
      </c>
      <c r="I52" s="42">
        <f t="shared" si="29"/>
        <v>4124.4578004133027</v>
      </c>
      <c r="J52" s="42">
        <f t="shared" si="29"/>
        <v>4371.9252684381008</v>
      </c>
      <c r="K52" s="42">
        <f t="shared" si="29"/>
        <v>4634.2407845443868</v>
      </c>
      <c r="L52" s="42">
        <f t="shared" si="29"/>
        <v>4912.2952316170504</v>
      </c>
      <c r="M52" s="42">
        <f t="shared" si="29"/>
        <v>5207.0329455140736</v>
      </c>
      <c r="N52" s="42">
        <f t="shared" si="29"/>
        <v>5519.4549222449177</v>
      </c>
      <c r="O52" s="42">
        <f t="shared" si="29"/>
        <v>5850.6222175796129</v>
      </c>
      <c r="P52" s="42">
        <f t="shared" si="29"/>
        <v>6201.6595506343901</v>
      </c>
      <c r="Q52" s="42">
        <f t="shared" si="29"/>
        <v>6573.7591236724538</v>
      </c>
      <c r="R52" s="42">
        <f t="shared" si="29"/>
        <v>6968.1846710928012</v>
      </c>
      <c r="S52" s="42">
        <f t="shared" si="29"/>
        <v>7386.2757513583692</v>
      </c>
      <c r="T52" s="42">
        <f t="shared" si="29"/>
        <v>7829.452296439872</v>
      </c>
      <c r="U52" s="42">
        <f t="shared" si="29"/>
        <v>8299.2194342262646</v>
      </c>
      <c r="V52" s="43">
        <f t="shared" si="29"/>
        <v>8797.1726002798405</v>
      </c>
    </row>
    <row r="53" spans="1:23" x14ac:dyDescent="0.2">
      <c r="A53" s="56" t="s">
        <v>44</v>
      </c>
      <c r="B53" s="76">
        <f>B52/(B11+B16+B26)</f>
        <v>1.3</v>
      </c>
      <c r="C53" s="76">
        <f>B53*1.06</f>
        <v>1.3780000000000001</v>
      </c>
      <c r="D53" s="24">
        <f>C53*1.06</f>
        <v>1.4606800000000002</v>
      </c>
      <c r="E53" s="24">
        <f t="shared" ref="E53:V53" si="30">D53*1.06</f>
        <v>1.5483208000000004</v>
      </c>
      <c r="F53" s="24">
        <f t="shared" si="30"/>
        <v>1.6412200480000005</v>
      </c>
      <c r="G53" s="24">
        <f t="shared" si="30"/>
        <v>1.7396932508800007</v>
      </c>
      <c r="H53" s="24">
        <f t="shared" si="30"/>
        <v>1.8440748459328009</v>
      </c>
      <c r="I53" s="24">
        <f t="shared" si="30"/>
        <v>1.954719336688769</v>
      </c>
      <c r="J53" s="24">
        <f t="shared" si="30"/>
        <v>2.0720024968900952</v>
      </c>
      <c r="K53" s="24">
        <f t="shared" si="30"/>
        <v>2.1963226467035009</v>
      </c>
      <c r="L53" s="24">
        <f t="shared" si="30"/>
        <v>2.3281020055057109</v>
      </c>
      <c r="M53" s="24">
        <f t="shared" si="30"/>
        <v>2.4677881258360537</v>
      </c>
      <c r="N53" s="24">
        <f t="shared" si="30"/>
        <v>2.6158554133862171</v>
      </c>
      <c r="O53" s="24">
        <f t="shared" si="30"/>
        <v>2.7728067381893902</v>
      </c>
      <c r="P53" s="24">
        <f t="shared" si="30"/>
        <v>2.9391751424807535</v>
      </c>
      <c r="Q53" s="24">
        <f t="shared" si="30"/>
        <v>3.115525651029599</v>
      </c>
      <c r="R53" s="24">
        <f t="shared" si="30"/>
        <v>3.3024571900913751</v>
      </c>
      <c r="S53" s="24">
        <f t="shared" si="30"/>
        <v>3.5006046214968576</v>
      </c>
      <c r="T53" s="24">
        <f t="shared" si="30"/>
        <v>3.7106408987866693</v>
      </c>
      <c r="U53" s="24">
        <f t="shared" si="30"/>
        <v>3.9332793527138694</v>
      </c>
      <c r="V53" s="77">
        <f t="shared" si="30"/>
        <v>4.1692761138767018</v>
      </c>
    </row>
    <row r="54" spans="1:23" x14ac:dyDescent="0.2">
      <c r="A54" s="78" t="s">
        <v>45</v>
      </c>
      <c r="B54" s="79">
        <f>B42+B46+B48+B50+B52</f>
        <v>9255.18</v>
      </c>
      <c r="C54" s="79">
        <f>C42+C46+C48+C50+C52</f>
        <v>14463.579259803109</v>
      </c>
      <c r="D54" s="79">
        <f t="shared" ref="D54:V54" si="31">D42+D46+D48+D50+D52</f>
        <v>14770.229192100036</v>
      </c>
      <c r="E54" s="79">
        <f t="shared" si="31"/>
        <v>15578.36529610198</v>
      </c>
      <c r="F54" s="79">
        <f t="shared" si="31"/>
        <v>16433.201588215739</v>
      </c>
      <c r="G54" s="79">
        <f t="shared" si="31"/>
        <v>17337.499135028884</v>
      </c>
      <c r="H54" s="79">
        <f t="shared" si="31"/>
        <v>18294.183729490629</v>
      </c>
      <c r="I54" s="79">
        <f t="shared" si="31"/>
        <v>19306.355753021726</v>
      </c>
      <c r="J54" s="79">
        <f t="shared" si="31"/>
        <v>20377.30062885923</v>
      </c>
      <c r="K54" s="79">
        <f t="shared" si="31"/>
        <v>21510.499902099007</v>
      </c>
      <c r="L54" s="79">
        <f t="shared" si="31"/>
        <v>22709.642984026315</v>
      </c>
      <c r="M54" s="79">
        <f t="shared" si="31"/>
        <v>23978.639600579914</v>
      </c>
      <c r="N54" s="79">
        <f t="shared" si="31"/>
        <v>25321.632987185749</v>
      </c>
      <c r="O54" s="79">
        <f t="shared" si="31"/>
        <v>26743.013874730012</v>
      </c>
      <c r="P54" s="79">
        <f t="shared" si="31"/>
        <v>28247.435314127299</v>
      </c>
      <c r="Q54" s="79">
        <f t="shared" si="31"/>
        <v>29839.828389786748</v>
      </c>
      <c r="R54" s="79">
        <f t="shared" si="31"/>
        <v>31525.418875296746</v>
      </c>
      <c r="S54" s="79">
        <f t="shared" si="31"/>
        <v>33309.744887847963</v>
      </c>
      <c r="T54" s="79">
        <f t="shared" si="31"/>
        <v>35198.675601305018</v>
      </c>
      <c r="U54" s="79">
        <f t="shared" si="31"/>
        <v>37198.431081431758</v>
      </c>
      <c r="V54" s="80">
        <f t="shared" si="31"/>
        <v>39315.603310584811</v>
      </c>
    </row>
    <row r="55" spans="1:23" s="8" customFormat="1" ht="30" customHeight="1" x14ac:dyDescent="0.2">
      <c r="A55" s="81"/>
      <c r="B55" s="82"/>
      <c r="C55" s="82"/>
      <c r="D55" s="30"/>
      <c r="E55" s="30"/>
      <c r="F55" s="30"/>
      <c r="G55" s="30"/>
      <c r="H55" s="30"/>
      <c r="I55" s="30"/>
      <c r="J55" s="30"/>
      <c r="K55" s="30"/>
      <c r="L55" s="30"/>
      <c r="M55" s="30"/>
      <c r="N55" s="30"/>
      <c r="O55" s="30"/>
      <c r="P55" s="30"/>
      <c r="Q55" s="30"/>
      <c r="R55" s="30"/>
      <c r="S55" s="30"/>
      <c r="T55" s="30"/>
      <c r="U55" s="30"/>
      <c r="V55" s="9"/>
    </row>
    <row r="56" spans="1:23" x14ac:dyDescent="0.2">
      <c r="A56" s="83" t="s">
        <v>46</v>
      </c>
      <c r="B56" s="84">
        <f t="shared" ref="B56:V56" si="32">B40-B54</f>
        <v>10077.738529199996</v>
      </c>
      <c r="C56" s="84">
        <f t="shared" si="32"/>
        <v>11115.755321828894</v>
      </c>
      <c r="D56" s="84">
        <f t="shared" si="32"/>
        <v>10670.825164643964</v>
      </c>
      <c r="E56" s="84">
        <f t="shared" si="32"/>
        <v>10880.331234911784</v>
      </c>
      <c r="F56" s="84">
        <f t="shared" si="32"/>
        <v>11083.842804038581</v>
      </c>
      <c r="G56" s="84">
        <f t="shared" si="32"/>
        <v>11280.227032915609</v>
      </c>
      <c r="H56" s="84">
        <f t="shared" si="32"/>
        <v>11468.251485171648</v>
      </c>
      <c r="I56" s="84">
        <f t="shared" si="32"/>
        <v>11646.57687022704</v>
      </c>
      <c r="J56" s="84">
        <f t="shared" si="32"/>
        <v>11813.749299319483</v>
      </c>
      <c r="K56" s="84">
        <f t="shared" si="32"/>
        <v>11968.192023206866</v>
      </c>
      <c r="L56" s="84">
        <f t="shared" si="32"/>
        <v>12108.196618291797</v>
      </c>
      <c r="M56" s="84">
        <f t="shared" si="32"/>
        <v>12231.91358583092</v>
      </c>
      <c r="N56" s="84">
        <f t="shared" si="32"/>
        <v>12337.342326681526</v>
      </c>
      <c r="O56" s="84">
        <f t="shared" si="32"/>
        <v>12422.32045169194</v>
      </c>
      <c r="P56" s="84">
        <f t="shared" si="32"/>
        <v>12484.512385351543</v>
      </c>
      <c r="Q56" s="84">
        <f t="shared" si="32"/>
        <v>12521.397217671252</v>
      </c>
      <c r="R56" s="84">
        <f t="shared" si="32"/>
        <v>12530.25575645957</v>
      </c>
      <c r="S56" s="84">
        <f t="shared" si="32"/>
        <v>12508.156729178605</v>
      </c>
      <c r="T56" s="84">
        <f t="shared" si="32"/>
        <v>12451.942080402623</v>
      </c>
      <c r="U56" s="84">
        <f t="shared" si="32"/>
        <v>12358.211307544181</v>
      </c>
      <c r="V56" s="85">
        <f t="shared" si="32"/>
        <v>12223.304773950171</v>
      </c>
      <c r="W56" s="86"/>
    </row>
    <row r="57" spans="1:23" x14ac:dyDescent="0.2">
      <c r="A57" s="87" t="s">
        <v>47</v>
      </c>
      <c r="B57" s="88">
        <f t="shared" ref="B57:V57" si="33">B56/B40</f>
        <v>0.52127352184197184</v>
      </c>
      <c r="C57" s="88">
        <f t="shared" si="33"/>
        <v>0.43455998772582966</v>
      </c>
      <c r="D57" s="88">
        <f t="shared" si="33"/>
        <v>0.41943329136495894</v>
      </c>
      <c r="E57" s="88">
        <f t="shared" si="33"/>
        <v>0.41121947266594633</v>
      </c>
      <c r="F57" s="88">
        <f t="shared" si="33"/>
        <v>0.40279917588672909</v>
      </c>
      <c r="G57" s="88">
        <f t="shared" si="33"/>
        <v>0.39416922807623</v>
      </c>
      <c r="H57" s="88">
        <f t="shared" si="33"/>
        <v>0.38532638214771775</v>
      </c>
      <c r="I57" s="88">
        <f t="shared" si="33"/>
        <v>0.37626731566879995</v>
      </c>
      <c r="J57" s="88">
        <f t="shared" si="33"/>
        <v>0.36698862962460305</v>
      </c>
      <c r="K57" s="88">
        <f t="shared" si="33"/>
        <v>0.35748684715367712</v>
      </c>
      <c r="L57" s="88">
        <f t="shared" si="33"/>
        <v>0.34775841225616</v>
      </c>
      <c r="M57" s="88">
        <f t="shared" si="33"/>
        <v>0.33779968847372749</v>
      </c>
      <c r="N57" s="88">
        <f t="shared" si="33"/>
        <v>0.32760695754083652</v>
      </c>
      <c r="O57" s="88">
        <f t="shared" si="33"/>
        <v>0.31717641800676571</v>
      </c>
      <c r="P57" s="88">
        <f t="shared" si="33"/>
        <v>0.30650418382795086</v>
      </c>
      <c r="Q57" s="88">
        <f t="shared" si="33"/>
        <v>0.29558628293008526</v>
      </c>
      <c r="R57" s="88">
        <f t="shared" si="33"/>
        <v>0.28441865573946928</v>
      </c>
      <c r="S57" s="88">
        <f t="shared" si="33"/>
        <v>0.27299715368305738</v>
      </c>
      <c r="T57" s="88">
        <f t="shared" si="33"/>
        <v>0.26131753765665744</v>
      </c>
      <c r="U57" s="88">
        <f t="shared" si="33"/>
        <v>0.24937547646071581</v>
      </c>
      <c r="V57" s="89">
        <f t="shared" si="33"/>
        <v>0.23716654520311725</v>
      </c>
      <c r="W57" s="86"/>
    </row>
    <row r="58" spans="1:23" x14ac:dyDescent="0.2">
      <c r="A58" s="56" t="s">
        <v>48</v>
      </c>
      <c r="B58" s="90">
        <f>((B71)*B88)/1000</f>
        <v>66.066000000000003</v>
      </c>
      <c r="C58" s="90">
        <f t="shared" ref="C58:V58" si="34">((C71)*C88)/1000</f>
        <v>82.478549999999998</v>
      </c>
      <c r="D58" s="90">
        <f t="shared" si="34"/>
        <v>653.51698958000009</v>
      </c>
      <c r="E58" s="90">
        <f t="shared" si="34"/>
        <v>655.86965074248815</v>
      </c>
      <c r="F58" s="90">
        <f t="shared" si="34"/>
        <v>658.23078148516117</v>
      </c>
      <c r="G58" s="90">
        <f t="shared" si="34"/>
        <v>660.60041229850765</v>
      </c>
      <c r="H58" s="90">
        <f t="shared" si="34"/>
        <v>662.97857378278229</v>
      </c>
      <c r="I58" s="90">
        <f t="shared" si="34"/>
        <v>665.3652966484002</v>
      </c>
      <c r="J58" s="90">
        <f t="shared" si="34"/>
        <v>667.76061171633455</v>
      </c>
      <c r="K58" s="90">
        <f t="shared" si="34"/>
        <v>670.16454991851344</v>
      </c>
      <c r="L58" s="90">
        <f t="shared" si="34"/>
        <v>672.57714229822011</v>
      </c>
      <c r="M58" s="90">
        <f t="shared" si="34"/>
        <v>674.99842001049376</v>
      </c>
      <c r="N58" s="90">
        <f t="shared" si="34"/>
        <v>677.42841432253158</v>
      </c>
      <c r="O58" s="90">
        <f t="shared" si="34"/>
        <v>679.86715661409266</v>
      </c>
      <c r="P58" s="90">
        <f t="shared" si="34"/>
        <v>682.31467837790331</v>
      </c>
      <c r="Q58" s="90">
        <f t="shared" si="34"/>
        <v>684.77101122006388</v>
      </c>
      <c r="R58" s="90">
        <f t="shared" si="34"/>
        <v>687.23618686045609</v>
      </c>
      <c r="S58" s="90">
        <f t="shared" si="34"/>
        <v>689.7102371331539</v>
      </c>
      <c r="T58" s="90">
        <f t="shared" si="34"/>
        <v>692.19319398683319</v>
      </c>
      <c r="U58" s="90">
        <f t="shared" si="34"/>
        <v>694.6850894851857</v>
      </c>
      <c r="V58" s="91">
        <f t="shared" si="34"/>
        <v>697.18595580733245</v>
      </c>
      <c r="W58" s="86"/>
    </row>
    <row r="59" spans="1:23" x14ac:dyDescent="0.2">
      <c r="A59" s="56" t="s">
        <v>49</v>
      </c>
      <c r="B59" s="90">
        <f>B38*0.01</f>
        <v>257.77224705599997</v>
      </c>
      <c r="C59" s="90">
        <f t="shared" ref="C59:V59" si="35">C38*0.01</f>
        <v>341.05779442176004</v>
      </c>
      <c r="D59" s="90">
        <f t="shared" si="35"/>
        <v>339.21405808992</v>
      </c>
      <c r="E59" s="90">
        <f t="shared" si="35"/>
        <v>352.78262041351684</v>
      </c>
      <c r="F59" s="90">
        <f t="shared" si="35"/>
        <v>366.89392523005756</v>
      </c>
      <c r="G59" s="90">
        <f t="shared" si="35"/>
        <v>381.56968223925992</v>
      </c>
      <c r="H59" s="90">
        <f t="shared" si="35"/>
        <v>396.83246952883036</v>
      </c>
      <c r="I59" s="90">
        <f t="shared" si="35"/>
        <v>412.70576830998357</v>
      </c>
      <c r="J59" s="90">
        <f t="shared" si="35"/>
        <v>429.21399904238285</v>
      </c>
      <c r="K59" s="90">
        <f t="shared" si="35"/>
        <v>446.3825590040783</v>
      </c>
      <c r="L59" s="90">
        <f t="shared" si="35"/>
        <v>464.2378613642415</v>
      </c>
      <c r="M59" s="90">
        <f t="shared" si="35"/>
        <v>482.80737581881112</v>
      </c>
      <c r="N59" s="90">
        <f t="shared" si="35"/>
        <v>502.11967085156363</v>
      </c>
      <c r="O59" s="90">
        <f t="shared" si="35"/>
        <v>522.20445768562604</v>
      </c>
      <c r="P59" s="90">
        <f t="shared" si="35"/>
        <v>543.0926359930512</v>
      </c>
      <c r="Q59" s="90">
        <f t="shared" si="35"/>
        <v>564.81634143277336</v>
      </c>
      <c r="R59" s="90">
        <f t="shared" si="35"/>
        <v>587.4089950900842</v>
      </c>
      <c r="S59" s="90">
        <f t="shared" si="35"/>
        <v>610.90535489368756</v>
      </c>
      <c r="T59" s="90">
        <f t="shared" si="35"/>
        <v>635.34156908943521</v>
      </c>
      <c r="U59" s="90">
        <f t="shared" si="35"/>
        <v>660.75523185301256</v>
      </c>
      <c r="V59" s="91">
        <f t="shared" si="35"/>
        <v>687.18544112713312</v>
      </c>
      <c r="W59" s="86"/>
    </row>
    <row r="60" spans="1:23" x14ac:dyDescent="0.2">
      <c r="A60" s="83" t="s">
        <v>50</v>
      </c>
      <c r="B60" s="92">
        <f>B56-(+B58)-B59</f>
        <v>9753.9002821439954</v>
      </c>
      <c r="C60" s="92">
        <f t="shared" ref="C60:V60" si="36">C56-(+C58)-C59</f>
        <v>10692.218977407134</v>
      </c>
      <c r="D60" s="92">
        <f t="shared" si="36"/>
        <v>9678.0941169740436</v>
      </c>
      <c r="E60" s="92">
        <f t="shared" si="36"/>
        <v>9871.6789637557795</v>
      </c>
      <c r="F60" s="92">
        <f t="shared" si="36"/>
        <v>10058.718097323363</v>
      </c>
      <c r="G60" s="92">
        <f t="shared" si="36"/>
        <v>10238.056938377842</v>
      </c>
      <c r="H60" s="92">
        <f t="shared" si="36"/>
        <v>10408.440441860035</v>
      </c>
      <c r="I60" s="92">
        <f t="shared" si="36"/>
        <v>10568.505805268656</v>
      </c>
      <c r="J60" s="92">
        <f t="shared" si="36"/>
        <v>10716.774688560767</v>
      </c>
      <c r="K60" s="92">
        <f t="shared" si="36"/>
        <v>10851.644914284274</v>
      </c>
      <c r="L60" s="92">
        <f t="shared" si="36"/>
        <v>10971.381614629336</v>
      </c>
      <c r="M60" s="92">
        <f t="shared" si="36"/>
        <v>11074.107790001615</v>
      </c>
      <c r="N60" s="92">
        <f t="shared" si="36"/>
        <v>11157.79424150743</v>
      </c>
      <c r="O60" s="92">
        <f t="shared" si="36"/>
        <v>11220.248837392221</v>
      </c>
      <c r="P60" s="92">
        <f t="shared" si="36"/>
        <v>11259.10507098059</v>
      </c>
      <c r="Q60" s="92">
        <f t="shared" si="36"/>
        <v>11271.809865018415</v>
      </c>
      <c r="R60" s="92">
        <f t="shared" si="36"/>
        <v>11255.61057450903</v>
      </c>
      <c r="S60" s="92">
        <f t="shared" si="36"/>
        <v>11207.541137151764</v>
      </c>
      <c r="T60" s="92">
        <f t="shared" si="36"/>
        <v>11124.407317326355</v>
      </c>
      <c r="U60" s="92">
        <f t="shared" si="36"/>
        <v>11002.770986205984</v>
      </c>
      <c r="V60" s="93">
        <f t="shared" si="36"/>
        <v>10838.933377015706</v>
      </c>
      <c r="W60" s="86"/>
    </row>
    <row r="61" spans="1:23" s="8" customFormat="1" ht="30" customHeight="1" x14ac:dyDescent="0.2">
      <c r="A61" s="94"/>
      <c r="B61" s="95"/>
      <c r="C61" s="95"/>
      <c r="D61" s="95"/>
      <c r="E61" s="95"/>
      <c r="F61" s="95"/>
      <c r="G61" s="95"/>
      <c r="H61" s="95"/>
      <c r="I61" s="95"/>
      <c r="J61" s="95"/>
      <c r="K61" s="95"/>
      <c r="L61" s="95"/>
      <c r="M61" s="95"/>
      <c r="N61" s="95"/>
      <c r="O61" s="95"/>
      <c r="P61" s="95"/>
      <c r="Q61" s="95"/>
      <c r="R61" s="95"/>
      <c r="S61" s="95"/>
      <c r="T61" s="95"/>
      <c r="U61" s="95"/>
      <c r="V61" s="96"/>
      <c r="W61" s="30"/>
    </row>
    <row r="62" spans="1:23" x14ac:dyDescent="0.2">
      <c r="A62" s="50" t="s">
        <v>51</v>
      </c>
      <c r="B62" s="97"/>
      <c r="C62" s="97"/>
      <c r="D62" s="52"/>
      <c r="E62" s="52"/>
      <c r="F62" s="52"/>
      <c r="G62" s="52"/>
      <c r="H62" s="52"/>
      <c r="I62" s="52"/>
      <c r="J62" s="52"/>
      <c r="K62" s="52"/>
      <c r="L62" s="52"/>
      <c r="M62" s="52"/>
      <c r="N62" s="52"/>
      <c r="O62" s="52"/>
      <c r="P62" s="52"/>
      <c r="Q62" s="52"/>
      <c r="R62" s="52"/>
      <c r="S62" s="52"/>
      <c r="T62" s="52"/>
      <c r="U62" s="52"/>
      <c r="V62" s="98"/>
      <c r="W62" s="86"/>
    </row>
    <row r="63" spans="1:23" x14ac:dyDescent="0.2">
      <c r="A63" s="56" t="s">
        <v>50</v>
      </c>
      <c r="B63" s="90">
        <f t="shared" ref="B63:V63" si="37">B60</f>
        <v>9753.9002821439954</v>
      </c>
      <c r="C63" s="90">
        <f t="shared" si="37"/>
        <v>10692.218977407134</v>
      </c>
      <c r="D63" s="90">
        <f t="shared" si="37"/>
        <v>9678.0941169740436</v>
      </c>
      <c r="E63" s="90">
        <f t="shared" si="37"/>
        <v>9871.6789637557795</v>
      </c>
      <c r="F63" s="90">
        <f t="shared" si="37"/>
        <v>10058.718097323363</v>
      </c>
      <c r="G63" s="90">
        <f t="shared" si="37"/>
        <v>10238.056938377842</v>
      </c>
      <c r="H63" s="90">
        <f t="shared" si="37"/>
        <v>10408.440441860035</v>
      </c>
      <c r="I63" s="90">
        <f t="shared" si="37"/>
        <v>10568.505805268656</v>
      </c>
      <c r="J63" s="90">
        <f t="shared" si="37"/>
        <v>10716.774688560767</v>
      </c>
      <c r="K63" s="90">
        <f t="shared" si="37"/>
        <v>10851.644914284274</v>
      </c>
      <c r="L63" s="90">
        <f t="shared" si="37"/>
        <v>10971.381614629336</v>
      </c>
      <c r="M63" s="90">
        <f t="shared" si="37"/>
        <v>11074.107790001615</v>
      </c>
      <c r="N63" s="90">
        <f t="shared" si="37"/>
        <v>11157.79424150743</v>
      </c>
      <c r="O63" s="90">
        <f t="shared" si="37"/>
        <v>11220.248837392221</v>
      </c>
      <c r="P63" s="90">
        <f t="shared" si="37"/>
        <v>11259.10507098059</v>
      </c>
      <c r="Q63" s="90">
        <f t="shared" si="37"/>
        <v>11271.809865018415</v>
      </c>
      <c r="R63" s="90">
        <f t="shared" si="37"/>
        <v>11255.61057450903</v>
      </c>
      <c r="S63" s="90">
        <f t="shared" si="37"/>
        <v>11207.541137151764</v>
      </c>
      <c r="T63" s="90">
        <f t="shared" si="37"/>
        <v>11124.407317326355</v>
      </c>
      <c r="U63" s="90">
        <f t="shared" si="37"/>
        <v>11002.770986205984</v>
      </c>
      <c r="V63" s="91">
        <f t="shared" si="37"/>
        <v>10838.933377015706</v>
      </c>
      <c r="W63" s="86"/>
    </row>
    <row r="64" spans="1:23" x14ac:dyDescent="0.2">
      <c r="A64" s="56" t="s">
        <v>48</v>
      </c>
      <c r="B64" s="42">
        <f>B58</f>
        <v>66.066000000000003</v>
      </c>
      <c r="C64" s="42">
        <f t="shared" ref="C64:V64" si="38">C58</f>
        <v>82.478549999999998</v>
      </c>
      <c r="D64" s="42">
        <f t="shared" si="38"/>
        <v>653.51698958000009</v>
      </c>
      <c r="E64" s="42">
        <f t="shared" si="38"/>
        <v>655.86965074248815</v>
      </c>
      <c r="F64" s="42">
        <f t="shared" si="38"/>
        <v>658.23078148516117</v>
      </c>
      <c r="G64" s="42">
        <f t="shared" si="38"/>
        <v>660.60041229850765</v>
      </c>
      <c r="H64" s="42">
        <f t="shared" si="38"/>
        <v>662.97857378278229</v>
      </c>
      <c r="I64" s="42">
        <f t="shared" si="38"/>
        <v>665.3652966484002</v>
      </c>
      <c r="J64" s="42">
        <f t="shared" si="38"/>
        <v>667.76061171633455</v>
      </c>
      <c r="K64" s="42">
        <f t="shared" si="38"/>
        <v>670.16454991851344</v>
      </c>
      <c r="L64" s="42">
        <f t="shared" si="38"/>
        <v>672.57714229822011</v>
      </c>
      <c r="M64" s="42">
        <f t="shared" si="38"/>
        <v>674.99842001049376</v>
      </c>
      <c r="N64" s="42">
        <f t="shared" si="38"/>
        <v>677.42841432253158</v>
      </c>
      <c r="O64" s="42">
        <f t="shared" si="38"/>
        <v>679.86715661409266</v>
      </c>
      <c r="P64" s="42">
        <f t="shared" si="38"/>
        <v>682.31467837790331</v>
      </c>
      <c r="Q64" s="42">
        <f t="shared" si="38"/>
        <v>684.77101122006388</v>
      </c>
      <c r="R64" s="42">
        <f t="shared" si="38"/>
        <v>687.23618686045609</v>
      </c>
      <c r="S64" s="42">
        <f t="shared" si="38"/>
        <v>689.7102371331539</v>
      </c>
      <c r="T64" s="42">
        <f t="shared" si="38"/>
        <v>692.19319398683319</v>
      </c>
      <c r="U64" s="42">
        <f t="shared" si="38"/>
        <v>694.6850894851857</v>
      </c>
      <c r="V64" s="43">
        <f t="shared" si="38"/>
        <v>697.18595580733245</v>
      </c>
      <c r="W64" s="86"/>
    </row>
    <row r="65" spans="1:32" x14ac:dyDescent="0.2">
      <c r="A65" s="56" t="s">
        <v>52</v>
      </c>
      <c r="B65" s="90">
        <f>((B78+B79)*B88)/1000</f>
        <v>0</v>
      </c>
      <c r="C65" s="90">
        <f t="shared" ref="C65:V65" si="39">((C78+C79)*C88)/1000</f>
        <v>15679.712</v>
      </c>
      <c r="D65" s="90">
        <f t="shared" si="39"/>
        <v>0</v>
      </c>
      <c r="E65" s="90">
        <f t="shared" si="39"/>
        <v>0</v>
      </c>
      <c r="F65" s="90">
        <f t="shared" si="39"/>
        <v>0</v>
      </c>
      <c r="G65" s="90">
        <f t="shared" si="39"/>
        <v>0</v>
      </c>
      <c r="H65" s="90">
        <f t="shared" si="39"/>
        <v>0</v>
      </c>
      <c r="I65" s="90">
        <f t="shared" si="39"/>
        <v>0</v>
      </c>
      <c r="J65" s="90">
        <f t="shared" si="39"/>
        <v>0</v>
      </c>
      <c r="K65" s="90">
        <f t="shared" si="39"/>
        <v>0</v>
      </c>
      <c r="L65" s="90">
        <f t="shared" si="39"/>
        <v>0</v>
      </c>
      <c r="M65" s="90">
        <f t="shared" si="39"/>
        <v>0</v>
      </c>
      <c r="N65" s="90">
        <f t="shared" si="39"/>
        <v>0</v>
      </c>
      <c r="O65" s="90">
        <f t="shared" si="39"/>
        <v>0</v>
      </c>
      <c r="P65" s="90">
        <f t="shared" si="39"/>
        <v>0</v>
      </c>
      <c r="Q65" s="90">
        <f t="shared" si="39"/>
        <v>0</v>
      </c>
      <c r="R65" s="90">
        <f t="shared" si="39"/>
        <v>0</v>
      </c>
      <c r="S65" s="90">
        <f t="shared" si="39"/>
        <v>0</v>
      </c>
      <c r="T65" s="90">
        <f t="shared" si="39"/>
        <v>0</v>
      </c>
      <c r="U65" s="90">
        <f t="shared" si="39"/>
        <v>0</v>
      </c>
      <c r="V65" s="90">
        <f t="shared" si="39"/>
        <v>0</v>
      </c>
      <c r="W65" s="86"/>
    </row>
    <row r="66" spans="1:32" x14ac:dyDescent="0.2">
      <c r="A66" s="50" t="s">
        <v>53</v>
      </c>
      <c r="B66" s="99">
        <f>B63+B64-B65</f>
        <v>9819.9662821439961</v>
      </c>
      <c r="C66" s="99">
        <f t="shared" ref="C66:V66" si="40">C63+C64-C65</f>
        <v>-4905.0144725928658</v>
      </c>
      <c r="D66" s="99">
        <f t="shared" si="40"/>
        <v>10331.611106554044</v>
      </c>
      <c r="E66" s="99">
        <f t="shared" si="40"/>
        <v>10527.548614498268</v>
      </c>
      <c r="F66" s="99">
        <f t="shared" si="40"/>
        <v>10716.948878808524</v>
      </c>
      <c r="G66" s="99">
        <f t="shared" si="40"/>
        <v>10898.657350676349</v>
      </c>
      <c r="H66" s="99">
        <f t="shared" si="40"/>
        <v>11071.419015642818</v>
      </c>
      <c r="I66" s="99">
        <f t="shared" si="40"/>
        <v>11233.871101917057</v>
      </c>
      <c r="J66" s="99">
        <f t="shared" si="40"/>
        <v>11384.535300277101</v>
      </c>
      <c r="K66" s="99">
        <f t="shared" si="40"/>
        <v>11521.809464202788</v>
      </c>
      <c r="L66" s="99">
        <f t="shared" si="40"/>
        <v>11643.958756927555</v>
      </c>
      <c r="M66" s="99">
        <f t="shared" si="40"/>
        <v>11749.106210012109</v>
      </c>
      <c r="N66" s="99">
        <f t="shared" si="40"/>
        <v>11835.222655829963</v>
      </c>
      <c r="O66" s="99">
        <f t="shared" si="40"/>
        <v>11900.115994006313</v>
      </c>
      <c r="P66" s="99">
        <f t="shared" si="40"/>
        <v>11941.419749358492</v>
      </c>
      <c r="Q66" s="99">
        <f t="shared" si="40"/>
        <v>11956.580876238479</v>
      </c>
      <c r="R66" s="99">
        <f t="shared" si="40"/>
        <v>11942.846761369487</v>
      </c>
      <c r="S66" s="99">
        <f t="shared" si="40"/>
        <v>11897.251374284919</v>
      </c>
      <c r="T66" s="99">
        <f t="shared" si="40"/>
        <v>11816.600511313189</v>
      </c>
      <c r="U66" s="99">
        <f t="shared" si="40"/>
        <v>11697.456075691169</v>
      </c>
      <c r="V66" s="100">
        <f t="shared" si="40"/>
        <v>11536.119332823038</v>
      </c>
    </row>
    <row r="67" spans="1:32" s="8" customFormat="1" ht="30" customHeight="1" x14ac:dyDescent="0.2">
      <c r="A67" s="101"/>
      <c r="B67" s="102"/>
      <c r="C67" s="103"/>
      <c r="D67" s="104"/>
      <c r="E67" s="30"/>
      <c r="F67" s="30"/>
      <c r="G67" s="30"/>
      <c r="H67" s="30"/>
      <c r="I67" s="30"/>
      <c r="J67" s="30"/>
      <c r="K67" s="30"/>
      <c r="L67" s="30"/>
      <c r="M67" s="30"/>
      <c r="N67" s="30"/>
      <c r="O67" s="30"/>
      <c r="P67" s="30"/>
      <c r="Q67" s="30"/>
      <c r="R67" s="30"/>
      <c r="S67" s="30"/>
      <c r="T67" s="30"/>
      <c r="U67" s="30"/>
      <c r="V67" s="105"/>
    </row>
    <row r="68" spans="1:32" x14ac:dyDescent="0.2">
      <c r="A68" s="78" t="s">
        <v>54</v>
      </c>
      <c r="B68" s="106">
        <f>B69+B70-B71</f>
        <v>63690</v>
      </c>
      <c r="C68" s="106">
        <f>C69+C70-C71</f>
        <v>485236.85</v>
      </c>
      <c r="D68" s="106">
        <f t="shared" ref="D68:V68" si="41">D69+D70-D71</f>
        <v>468253.56024999998</v>
      </c>
      <c r="E68" s="106">
        <f t="shared" si="41"/>
        <v>451864.68564124999</v>
      </c>
      <c r="F68" s="106">
        <f t="shared" si="41"/>
        <v>436049.42164380621</v>
      </c>
      <c r="G68" s="106">
        <f t="shared" si="41"/>
        <v>420787.69188627298</v>
      </c>
      <c r="H68" s="106">
        <f t="shared" si="41"/>
        <v>406060.12267025345</v>
      </c>
      <c r="I68" s="106">
        <f t="shared" si="41"/>
        <v>391848.01837679459</v>
      </c>
      <c r="J68" s="106">
        <f t="shared" si="41"/>
        <v>378133.33773360675</v>
      </c>
      <c r="K68" s="106">
        <f t="shared" si="41"/>
        <v>364898.67091293051</v>
      </c>
      <c r="L68" s="106">
        <f t="shared" si="41"/>
        <v>352127.21743097797</v>
      </c>
      <c r="M68" s="106">
        <f t="shared" si="41"/>
        <v>339802.76482089376</v>
      </c>
      <c r="N68" s="106">
        <f t="shared" si="41"/>
        <v>327909.66805216245</v>
      </c>
      <c r="O68" s="106">
        <f t="shared" si="41"/>
        <v>316432.82967033674</v>
      </c>
      <c r="P68" s="106">
        <f t="shared" si="41"/>
        <v>305357.68063187494</v>
      </c>
      <c r="Q68" s="106">
        <f t="shared" si="41"/>
        <v>294670.16180975933</v>
      </c>
      <c r="R68" s="106">
        <f t="shared" si="41"/>
        <v>284356.70614641777</v>
      </c>
      <c r="S68" s="106">
        <f t="shared" si="41"/>
        <v>274404.22143129312</v>
      </c>
      <c r="T68" s="106">
        <f t="shared" si="41"/>
        <v>264800.07368119783</v>
      </c>
      <c r="U68" s="106">
        <f t="shared" si="41"/>
        <v>255532.0711023559</v>
      </c>
      <c r="V68" s="107">
        <f t="shared" si="41"/>
        <v>246588.44861377345</v>
      </c>
    </row>
    <row r="69" spans="1:32" x14ac:dyDescent="0.2">
      <c r="A69" s="13" t="s">
        <v>55</v>
      </c>
      <c r="B69" s="108">
        <v>66000</v>
      </c>
      <c r="C69" s="108">
        <f>B68</f>
        <v>63690</v>
      </c>
      <c r="D69" s="108">
        <f t="shared" ref="D69:V69" si="42">C68</f>
        <v>485236.85</v>
      </c>
      <c r="E69" s="108">
        <f t="shared" si="42"/>
        <v>468253.56024999998</v>
      </c>
      <c r="F69" s="108">
        <f t="shared" si="42"/>
        <v>451864.68564124999</v>
      </c>
      <c r="G69" s="108">
        <f t="shared" si="42"/>
        <v>436049.42164380621</v>
      </c>
      <c r="H69" s="108">
        <f t="shared" si="42"/>
        <v>420787.69188627298</v>
      </c>
      <c r="I69" s="108">
        <f t="shared" si="42"/>
        <v>406060.12267025345</v>
      </c>
      <c r="J69" s="108">
        <f t="shared" si="42"/>
        <v>391848.01837679459</v>
      </c>
      <c r="K69" s="108">
        <f t="shared" si="42"/>
        <v>378133.33773360675</v>
      </c>
      <c r="L69" s="108">
        <f t="shared" si="42"/>
        <v>364898.67091293051</v>
      </c>
      <c r="M69" s="108">
        <f t="shared" si="42"/>
        <v>352127.21743097797</v>
      </c>
      <c r="N69" s="108">
        <f t="shared" si="42"/>
        <v>339802.76482089376</v>
      </c>
      <c r="O69" s="108">
        <f t="shared" si="42"/>
        <v>327909.66805216245</v>
      </c>
      <c r="P69" s="108">
        <f t="shared" si="42"/>
        <v>316432.82967033674</v>
      </c>
      <c r="Q69" s="108">
        <f t="shared" si="42"/>
        <v>305357.68063187494</v>
      </c>
      <c r="R69" s="108">
        <f t="shared" si="42"/>
        <v>294670.16180975933</v>
      </c>
      <c r="S69" s="108">
        <f t="shared" si="42"/>
        <v>284356.70614641777</v>
      </c>
      <c r="T69" s="108">
        <f t="shared" si="42"/>
        <v>274404.22143129312</v>
      </c>
      <c r="U69" s="108">
        <f t="shared" si="42"/>
        <v>264800.07368119783</v>
      </c>
      <c r="V69" s="109">
        <f t="shared" si="42"/>
        <v>255532.0711023559</v>
      </c>
    </row>
    <row r="70" spans="1:32" x14ac:dyDescent="0.2">
      <c r="A70" s="13" t="s">
        <v>56</v>
      </c>
      <c r="B70" s="90">
        <f>B73</f>
        <v>0</v>
      </c>
      <c r="C70" s="90">
        <f t="shared" ref="C70:V70" si="43">C73</f>
        <v>423776</v>
      </c>
      <c r="D70" s="90">
        <f t="shared" si="43"/>
        <v>0</v>
      </c>
      <c r="E70" s="90">
        <f t="shared" si="43"/>
        <v>0</v>
      </c>
      <c r="F70" s="90">
        <f t="shared" si="43"/>
        <v>0</v>
      </c>
      <c r="G70" s="90">
        <f t="shared" si="43"/>
        <v>0</v>
      </c>
      <c r="H70" s="90">
        <f t="shared" si="43"/>
        <v>0</v>
      </c>
      <c r="I70" s="90">
        <f t="shared" si="43"/>
        <v>0</v>
      </c>
      <c r="J70" s="90">
        <f t="shared" si="43"/>
        <v>0</v>
      </c>
      <c r="K70" s="90">
        <f t="shared" si="43"/>
        <v>0</v>
      </c>
      <c r="L70" s="90">
        <f t="shared" si="43"/>
        <v>0</v>
      </c>
      <c r="M70" s="90">
        <f t="shared" si="43"/>
        <v>0</v>
      </c>
      <c r="N70" s="90">
        <f t="shared" si="43"/>
        <v>0</v>
      </c>
      <c r="O70" s="90">
        <f t="shared" si="43"/>
        <v>0</v>
      </c>
      <c r="P70" s="90">
        <f t="shared" si="43"/>
        <v>0</v>
      </c>
      <c r="Q70" s="90">
        <f t="shared" si="43"/>
        <v>0</v>
      </c>
      <c r="R70" s="90">
        <f t="shared" si="43"/>
        <v>0</v>
      </c>
      <c r="S70" s="90">
        <f t="shared" si="43"/>
        <v>0</v>
      </c>
      <c r="T70" s="90">
        <f t="shared" si="43"/>
        <v>0</v>
      </c>
      <c r="U70" s="90">
        <f t="shared" si="43"/>
        <v>0</v>
      </c>
      <c r="V70" s="91">
        <f t="shared" si="43"/>
        <v>0</v>
      </c>
    </row>
    <row r="71" spans="1:32" x14ac:dyDescent="0.2">
      <c r="A71" s="13" t="s">
        <v>57</v>
      </c>
      <c r="B71" s="108">
        <f>B69*0.035</f>
        <v>2310</v>
      </c>
      <c r="C71" s="108">
        <f>C69*0.035</f>
        <v>2229.15</v>
      </c>
      <c r="D71" s="108">
        <f t="shared" ref="D71:V71" si="44">D69*0.035</f>
        <v>16983.28975</v>
      </c>
      <c r="E71" s="108">
        <f t="shared" si="44"/>
        <v>16388.87460875</v>
      </c>
      <c r="F71" s="108">
        <f t="shared" si="44"/>
        <v>15815.263997443752</v>
      </c>
      <c r="G71" s="108">
        <f t="shared" si="44"/>
        <v>15261.72975753322</v>
      </c>
      <c r="H71" s="108">
        <f t="shared" si="44"/>
        <v>14727.569216019556</v>
      </c>
      <c r="I71" s="108">
        <f t="shared" si="44"/>
        <v>14212.104293458871</v>
      </c>
      <c r="J71" s="108">
        <f t="shared" si="44"/>
        <v>13714.680643187812</v>
      </c>
      <c r="K71" s="108">
        <f t="shared" si="44"/>
        <v>13234.666820676237</v>
      </c>
      <c r="L71" s="108">
        <f t="shared" si="44"/>
        <v>12771.453481952569</v>
      </c>
      <c r="M71" s="108">
        <f t="shared" si="44"/>
        <v>12324.45261008423</v>
      </c>
      <c r="N71" s="108">
        <f t="shared" si="44"/>
        <v>11893.096768731282</v>
      </c>
      <c r="O71" s="108">
        <f t="shared" si="44"/>
        <v>11476.838381825686</v>
      </c>
      <c r="P71" s="108">
        <f t="shared" si="44"/>
        <v>11075.149038461786</v>
      </c>
      <c r="Q71" s="108">
        <f t="shared" si="44"/>
        <v>10687.518822115624</v>
      </c>
      <c r="R71" s="108">
        <f t="shared" si="44"/>
        <v>10313.455663341578</v>
      </c>
      <c r="S71" s="108">
        <f t="shared" si="44"/>
        <v>9952.4847151246231</v>
      </c>
      <c r="T71" s="108">
        <f t="shared" si="44"/>
        <v>9604.1477500952606</v>
      </c>
      <c r="U71" s="108">
        <f t="shared" si="44"/>
        <v>9268.0025788419243</v>
      </c>
      <c r="V71" s="109">
        <f t="shared" si="44"/>
        <v>8943.6224885824577</v>
      </c>
    </row>
    <row r="72" spans="1:32" x14ac:dyDescent="0.2">
      <c r="A72" s="56"/>
      <c r="B72" s="110"/>
      <c r="C72" s="110"/>
      <c r="D72" s="30"/>
      <c r="E72" s="30"/>
      <c r="F72" s="30"/>
      <c r="G72" s="30"/>
      <c r="H72" s="30"/>
      <c r="I72" s="30"/>
      <c r="J72" s="30"/>
      <c r="K72" s="30"/>
      <c r="L72" s="30"/>
      <c r="M72" s="30"/>
      <c r="N72" s="30"/>
      <c r="O72" s="30"/>
      <c r="P72" s="30"/>
      <c r="Q72" s="30"/>
      <c r="R72" s="30"/>
      <c r="S72" s="30"/>
      <c r="T72" s="30"/>
      <c r="U72" s="30"/>
      <c r="V72" s="9"/>
      <c r="W72" s="86"/>
      <c r="X72" s="86"/>
      <c r="Y72" s="86"/>
      <c r="Z72" s="86"/>
      <c r="AA72" s="86"/>
      <c r="AB72" s="86"/>
      <c r="AC72" s="86"/>
      <c r="AD72" s="86"/>
      <c r="AE72" s="86"/>
      <c r="AF72" s="86"/>
    </row>
    <row r="73" spans="1:32" x14ac:dyDescent="0.2">
      <c r="A73" s="78" t="s">
        <v>58</v>
      </c>
      <c r="B73" s="111">
        <f>B78+B79</f>
        <v>0</v>
      </c>
      <c r="C73" s="111">
        <f t="shared" ref="C73:V73" si="45">C78+C79</f>
        <v>423776</v>
      </c>
      <c r="D73" s="111">
        <f t="shared" si="45"/>
        <v>0</v>
      </c>
      <c r="E73" s="111">
        <f t="shared" si="45"/>
        <v>0</v>
      </c>
      <c r="F73" s="111">
        <f t="shared" si="45"/>
        <v>0</v>
      </c>
      <c r="G73" s="111">
        <f t="shared" si="45"/>
        <v>0</v>
      </c>
      <c r="H73" s="111">
        <f t="shared" si="45"/>
        <v>0</v>
      </c>
      <c r="I73" s="111">
        <f t="shared" si="45"/>
        <v>0</v>
      </c>
      <c r="J73" s="111">
        <f t="shared" si="45"/>
        <v>0</v>
      </c>
      <c r="K73" s="111">
        <f t="shared" si="45"/>
        <v>0</v>
      </c>
      <c r="L73" s="111">
        <f t="shared" si="45"/>
        <v>0</v>
      </c>
      <c r="M73" s="111">
        <f t="shared" si="45"/>
        <v>0</v>
      </c>
      <c r="N73" s="111">
        <f t="shared" si="45"/>
        <v>0</v>
      </c>
      <c r="O73" s="111">
        <f t="shared" si="45"/>
        <v>0</v>
      </c>
      <c r="P73" s="111">
        <f t="shared" si="45"/>
        <v>0</v>
      </c>
      <c r="Q73" s="111">
        <f t="shared" si="45"/>
        <v>0</v>
      </c>
      <c r="R73" s="111">
        <f t="shared" si="45"/>
        <v>0</v>
      </c>
      <c r="S73" s="111">
        <f t="shared" si="45"/>
        <v>0</v>
      </c>
      <c r="T73" s="111">
        <f t="shared" si="45"/>
        <v>0</v>
      </c>
      <c r="U73" s="111">
        <f t="shared" si="45"/>
        <v>0</v>
      </c>
      <c r="V73" s="112">
        <f t="shared" si="45"/>
        <v>0</v>
      </c>
      <c r="W73" s="86"/>
      <c r="X73" s="86"/>
      <c r="Y73" s="86"/>
      <c r="Z73" s="86"/>
      <c r="AA73" s="86"/>
      <c r="AB73" s="86"/>
      <c r="AC73" s="86"/>
      <c r="AD73" s="86"/>
      <c r="AE73" s="86"/>
      <c r="AF73" s="86"/>
    </row>
    <row r="74" spans="1:32" x14ac:dyDescent="0.2">
      <c r="A74" s="13" t="s">
        <v>59</v>
      </c>
      <c r="B74" s="113"/>
      <c r="C74" s="113"/>
      <c r="D74" s="30"/>
      <c r="E74" s="30"/>
      <c r="F74" s="30"/>
      <c r="G74" s="30"/>
      <c r="H74" s="30"/>
      <c r="I74" s="30"/>
      <c r="J74" s="30"/>
      <c r="K74" s="30"/>
      <c r="L74" s="30"/>
      <c r="M74" s="30"/>
      <c r="N74" s="30"/>
      <c r="O74" s="30"/>
      <c r="P74" s="30"/>
      <c r="Q74" s="30"/>
      <c r="R74" s="30"/>
      <c r="S74" s="30"/>
      <c r="T74" s="30"/>
      <c r="U74" s="30"/>
      <c r="V74" s="105"/>
      <c r="W74" s="86"/>
      <c r="X74" s="86"/>
      <c r="Y74" s="86"/>
      <c r="Z74" s="86"/>
      <c r="AA74" s="86"/>
      <c r="AB74" s="86"/>
      <c r="AC74" s="86"/>
      <c r="AD74" s="86"/>
      <c r="AE74" s="86"/>
      <c r="AF74" s="86"/>
    </row>
    <row r="75" spans="1:32" x14ac:dyDescent="0.2">
      <c r="A75" s="56" t="s">
        <v>60</v>
      </c>
      <c r="B75" s="113"/>
      <c r="C75" s="113"/>
      <c r="D75" s="30"/>
      <c r="E75" s="30"/>
      <c r="F75" s="30"/>
      <c r="G75" s="30"/>
      <c r="H75" s="30"/>
      <c r="I75" s="30"/>
      <c r="J75" s="30"/>
      <c r="K75" s="30"/>
      <c r="L75" s="30"/>
      <c r="M75" s="30"/>
      <c r="N75" s="30"/>
      <c r="O75" s="30"/>
      <c r="P75" s="30"/>
      <c r="Q75" s="30"/>
      <c r="R75" s="30"/>
      <c r="S75" s="30"/>
      <c r="T75" s="30"/>
      <c r="U75" s="30"/>
      <c r="V75" s="105"/>
      <c r="W75" s="86"/>
      <c r="X75" s="86"/>
      <c r="Y75" s="86"/>
      <c r="Z75" s="86"/>
      <c r="AA75" s="86"/>
      <c r="AB75" s="86"/>
      <c r="AC75" s="86"/>
      <c r="AD75" s="86"/>
      <c r="AE75" s="86"/>
      <c r="AF75" s="86"/>
    </row>
    <row r="76" spans="1:32" x14ac:dyDescent="0.2">
      <c r="A76" s="56" t="s">
        <v>61</v>
      </c>
      <c r="B76" s="113"/>
      <c r="C76" s="113"/>
      <c r="D76" s="30"/>
      <c r="E76" s="30"/>
      <c r="F76" s="30"/>
      <c r="G76" s="30"/>
      <c r="H76" s="30"/>
      <c r="I76" s="30"/>
      <c r="J76" s="30"/>
      <c r="K76" s="30"/>
      <c r="L76" s="30"/>
      <c r="M76" s="30"/>
      <c r="N76" s="30"/>
      <c r="O76" s="30"/>
      <c r="P76" s="30"/>
      <c r="Q76" s="30"/>
      <c r="R76" s="30"/>
      <c r="S76" s="30"/>
      <c r="T76" s="30"/>
      <c r="U76" s="30"/>
      <c r="V76" s="105"/>
      <c r="W76" s="86"/>
      <c r="X76" s="86"/>
      <c r="Y76" s="86"/>
      <c r="Z76" s="86"/>
      <c r="AA76" s="86"/>
      <c r="AB76" s="86"/>
      <c r="AC76" s="86"/>
      <c r="AD76" s="86"/>
      <c r="AE76" s="86"/>
      <c r="AF76" s="86"/>
    </row>
    <row r="77" spans="1:32" x14ac:dyDescent="0.2">
      <c r="A77" s="56" t="s">
        <v>62</v>
      </c>
      <c r="B77" s="114"/>
      <c r="C77" s="114"/>
      <c r="D77" s="30"/>
      <c r="E77" s="30"/>
      <c r="F77" s="30"/>
      <c r="G77" s="30"/>
      <c r="H77" s="30"/>
      <c r="I77" s="30"/>
      <c r="J77" s="30"/>
      <c r="K77" s="30"/>
      <c r="L77" s="30"/>
      <c r="M77" s="30"/>
      <c r="N77" s="30"/>
      <c r="O77" s="30"/>
      <c r="P77" s="30"/>
      <c r="Q77" s="30"/>
      <c r="R77" s="30"/>
      <c r="S77" s="30"/>
      <c r="T77" s="30"/>
      <c r="U77" s="30"/>
      <c r="V77" s="105"/>
      <c r="W77" s="86"/>
      <c r="X77" s="86"/>
      <c r="Y77" s="86"/>
      <c r="Z77" s="86"/>
      <c r="AA77" s="86"/>
      <c r="AB77" s="86"/>
      <c r="AC77" s="86"/>
      <c r="AD77" s="86"/>
      <c r="AE77" s="86"/>
      <c r="AF77" s="86"/>
    </row>
    <row r="78" spans="1:32" x14ac:dyDescent="0.2">
      <c r="A78" s="56" t="s">
        <v>63</v>
      </c>
      <c r="B78" s="114">
        <f>B74+B75+B76+B77</f>
        <v>0</v>
      </c>
      <c r="C78" s="114">
        <f t="shared" ref="C78:V78" si="46">C74+C75+C76+C77</f>
        <v>0</v>
      </c>
      <c r="D78" s="114">
        <f t="shared" si="46"/>
        <v>0</v>
      </c>
      <c r="E78" s="114">
        <f t="shared" si="46"/>
        <v>0</v>
      </c>
      <c r="F78" s="114">
        <f t="shared" si="46"/>
        <v>0</v>
      </c>
      <c r="G78" s="114">
        <f t="shared" si="46"/>
        <v>0</v>
      </c>
      <c r="H78" s="114">
        <f t="shared" si="46"/>
        <v>0</v>
      </c>
      <c r="I78" s="114">
        <f t="shared" si="46"/>
        <v>0</v>
      </c>
      <c r="J78" s="114">
        <f t="shared" si="46"/>
        <v>0</v>
      </c>
      <c r="K78" s="114">
        <f t="shared" si="46"/>
        <v>0</v>
      </c>
      <c r="L78" s="114">
        <f t="shared" si="46"/>
        <v>0</v>
      </c>
      <c r="M78" s="114">
        <f t="shared" si="46"/>
        <v>0</v>
      </c>
      <c r="N78" s="114">
        <f t="shared" si="46"/>
        <v>0</v>
      </c>
      <c r="O78" s="114">
        <f t="shared" si="46"/>
        <v>0</v>
      </c>
      <c r="P78" s="114">
        <f t="shared" si="46"/>
        <v>0</v>
      </c>
      <c r="Q78" s="114">
        <f t="shared" si="46"/>
        <v>0</v>
      </c>
      <c r="R78" s="114">
        <f t="shared" si="46"/>
        <v>0</v>
      </c>
      <c r="S78" s="114">
        <f t="shared" si="46"/>
        <v>0</v>
      </c>
      <c r="T78" s="114">
        <f t="shared" si="46"/>
        <v>0</v>
      </c>
      <c r="U78" s="114">
        <f t="shared" si="46"/>
        <v>0</v>
      </c>
      <c r="V78" s="115">
        <f t="shared" si="46"/>
        <v>0</v>
      </c>
      <c r="W78" s="86"/>
      <c r="X78" s="86"/>
      <c r="Y78" s="86"/>
      <c r="Z78" s="86"/>
      <c r="AA78" s="86"/>
      <c r="AB78" s="86"/>
      <c r="AC78" s="86"/>
      <c r="AD78" s="86"/>
      <c r="AE78" s="86"/>
      <c r="AF78" s="86"/>
    </row>
    <row r="79" spans="1:32" x14ac:dyDescent="0.2">
      <c r="A79" s="116" t="s">
        <v>64</v>
      </c>
      <c r="B79" s="117">
        <v>0</v>
      </c>
      <c r="C79" s="117">
        <v>423776</v>
      </c>
      <c r="D79" s="118"/>
      <c r="E79" s="118"/>
      <c r="F79" s="118"/>
      <c r="G79" s="118"/>
      <c r="H79" s="118"/>
      <c r="I79" s="118"/>
      <c r="J79" s="118"/>
      <c r="K79" s="118"/>
      <c r="L79" s="118"/>
      <c r="M79" s="118"/>
      <c r="N79" s="118"/>
      <c r="O79" s="118"/>
      <c r="P79" s="118"/>
      <c r="Q79" s="118"/>
      <c r="R79" s="118"/>
      <c r="S79" s="118"/>
      <c r="T79" s="118"/>
      <c r="U79" s="118"/>
      <c r="V79" s="119"/>
      <c r="W79" s="86"/>
      <c r="X79" s="86"/>
      <c r="Y79" s="86"/>
      <c r="Z79" s="86"/>
      <c r="AA79" s="86"/>
      <c r="AB79" s="86"/>
      <c r="AC79" s="86"/>
      <c r="AD79" s="86"/>
      <c r="AE79" s="86"/>
      <c r="AF79" s="86"/>
    </row>
    <row r="80" spans="1:32" x14ac:dyDescent="0.2">
      <c r="A80" s="120" t="s">
        <v>65</v>
      </c>
      <c r="B80" s="121"/>
      <c r="C80" s="121"/>
      <c r="D80" s="122"/>
      <c r="E80" s="122"/>
      <c r="F80" s="122"/>
      <c r="G80" s="122"/>
      <c r="H80" s="122"/>
      <c r="I80" s="122"/>
      <c r="J80" s="122"/>
      <c r="K80" s="122"/>
      <c r="L80" s="122"/>
      <c r="M80" s="122"/>
      <c r="N80" s="122"/>
      <c r="O80" s="122"/>
      <c r="P80" s="122"/>
      <c r="Q80" s="122"/>
      <c r="R80" s="122"/>
      <c r="S80" s="122"/>
      <c r="T80" s="122"/>
      <c r="U80" s="122"/>
      <c r="V80" s="123"/>
      <c r="W80" s="86"/>
      <c r="X80" s="86"/>
      <c r="Y80" s="86"/>
      <c r="Z80" s="86"/>
      <c r="AA80" s="86"/>
      <c r="AB80" s="86"/>
      <c r="AC80" s="86"/>
      <c r="AD80" s="86"/>
      <c r="AE80" s="86"/>
      <c r="AF80" s="86"/>
    </row>
    <row r="81" spans="1:32" x14ac:dyDescent="0.2">
      <c r="A81" s="56" t="s">
        <v>66</v>
      </c>
      <c r="B81" s="90">
        <v>83563</v>
      </c>
      <c r="C81" s="90">
        <f>B81*(1+C82)</f>
        <v>87072.646000000008</v>
      </c>
      <c r="D81" s="90">
        <f t="shared" ref="D81:V81" si="47">C81*(1+D82)</f>
        <v>90729.697132000016</v>
      </c>
      <c r="E81" s="90">
        <f t="shared" si="47"/>
        <v>94540.344411544022</v>
      </c>
      <c r="F81" s="90">
        <f t="shared" si="47"/>
        <v>98511.038876828869</v>
      </c>
      <c r="G81" s="90">
        <f t="shared" si="47"/>
        <v>102648.50250965568</v>
      </c>
      <c r="H81" s="90">
        <f t="shared" si="47"/>
        <v>106959.73961506122</v>
      </c>
      <c r="I81" s="90">
        <f t="shared" si="47"/>
        <v>111452.0486788938</v>
      </c>
      <c r="J81" s="90">
        <f t="shared" si="47"/>
        <v>116133.03472340734</v>
      </c>
      <c r="K81" s="90">
        <f t="shared" si="47"/>
        <v>121010.62218179046</v>
      </c>
      <c r="L81" s="90">
        <f t="shared" si="47"/>
        <v>126093.06831342567</v>
      </c>
      <c r="M81" s="90">
        <f t="shared" si="47"/>
        <v>131388.97718258956</v>
      </c>
      <c r="N81" s="90">
        <f t="shared" si="47"/>
        <v>136907.31422425833</v>
      </c>
      <c r="O81" s="90">
        <f t="shared" si="47"/>
        <v>142657.42142167719</v>
      </c>
      <c r="P81" s="90">
        <f t="shared" si="47"/>
        <v>148649.03312138765</v>
      </c>
      <c r="Q81" s="90">
        <f t="shared" si="47"/>
        <v>154892.29251248593</v>
      </c>
      <c r="R81" s="90">
        <f t="shared" si="47"/>
        <v>161397.76879801034</v>
      </c>
      <c r="S81" s="90">
        <f t="shared" si="47"/>
        <v>168176.47508752678</v>
      </c>
      <c r="T81" s="90">
        <f t="shared" si="47"/>
        <v>175239.88704120292</v>
      </c>
      <c r="U81" s="90">
        <f t="shared" si="47"/>
        <v>182599.96229693346</v>
      </c>
      <c r="V81" s="91">
        <f t="shared" si="47"/>
        <v>190269.16071340468</v>
      </c>
      <c r="W81" s="86"/>
      <c r="X81" s="86"/>
      <c r="Y81" s="86"/>
      <c r="Z81" s="86"/>
      <c r="AA81" s="86"/>
      <c r="AB81" s="86"/>
      <c r="AC81" s="86"/>
      <c r="AD81" s="86"/>
      <c r="AE81" s="86"/>
      <c r="AF81" s="86"/>
    </row>
    <row r="82" spans="1:32" x14ac:dyDescent="0.2">
      <c r="A82" s="124" t="s">
        <v>67</v>
      </c>
      <c r="B82" s="125">
        <v>4.2000000000000003E-2</v>
      </c>
      <c r="C82" s="125">
        <f>B82</f>
        <v>4.2000000000000003E-2</v>
      </c>
      <c r="D82" s="126">
        <f>C82</f>
        <v>4.2000000000000003E-2</v>
      </c>
      <c r="E82" s="126">
        <f t="shared" ref="E82:V82" si="48">D82</f>
        <v>4.2000000000000003E-2</v>
      </c>
      <c r="F82" s="126">
        <f t="shared" si="48"/>
        <v>4.2000000000000003E-2</v>
      </c>
      <c r="G82" s="126">
        <f t="shared" si="48"/>
        <v>4.2000000000000003E-2</v>
      </c>
      <c r="H82" s="126">
        <f t="shared" si="48"/>
        <v>4.2000000000000003E-2</v>
      </c>
      <c r="I82" s="126">
        <f t="shared" si="48"/>
        <v>4.2000000000000003E-2</v>
      </c>
      <c r="J82" s="126">
        <f t="shared" si="48"/>
        <v>4.2000000000000003E-2</v>
      </c>
      <c r="K82" s="126">
        <f t="shared" si="48"/>
        <v>4.2000000000000003E-2</v>
      </c>
      <c r="L82" s="126">
        <f t="shared" si="48"/>
        <v>4.2000000000000003E-2</v>
      </c>
      <c r="M82" s="126">
        <f t="shared" si="48"/>
        <v>4.2000000000000003E-2</v>
      </c>
      <c r="N82" s="126">
        <f t="shared" si="48"/>
        <v>4.2000000000000003E-2</v>
      </c>
      <c r="O82" s="126">
        <f t="shared" si="48"/>
        <v>4.2000000000000003E-2</v>
      </c>
      <c r="P82" s="126">
        <f t="shared" si="48"/>
        <v>4.2000000000000003E-2</v>
      </c>
      <c r="Q82" s="126">
        <f t="shared" si="48"/>
        <v>4.2000000000000003E-2</v>
      </c>
      <c r="R82" s="126">
        <f t="shared" si="48"/>
        <v>4.2000000000000003E-2</v>
      </c>
      <c r="S82" s="126">
        <f t="shared" si="48"/>
        <v>4.2000000000000003E-2</v>
      </c>
      <c r="T82" s="126">
        <f t="shared" si="48"/>
        <v>4.2000000000000003E-2</v>
      </c>
      <c r="U82" s="126">
        <f t="shared" si="48"/>
        <v>4.2000000000000003E-2</v>
      </c>
      <c r="V82" s="127">
        <f t="shared" si="48"/>
        <v>4.2000000000000003E-2</v>
      </c>
      <c r="W82" s="86"/>
      <c r="X82" s="86"/>
      <c r="Y82" s="86"/>
      <c r="Z82" s="86"/>
      <c r="AA82" s="86"/>
      <c r="AB82" s="86"/>
      <c r="AC82" s="86"/>
      <c r="AD82" s="86"/>
      <c r="AE82" s="86"/>
      <c r="AF82" s="86"/>
    </row>
    <row r="83" spans="1:32" x14ac:dyDescent="0.2">
      <c r="A83" s="124" t="s">
        <v>68</v>
      </c>
      <c r="B83" s="128">
        <f t="shared" ref="B83:V83" si="49">(B12+B17+B27)/B81</f>
        <v>0.64420138099398061</v>
      </c>
      <c r="C83" s="128">
        <f t="shared" si="49"/>
        <v>0.67223063371704583</v>
      </c>
      <c r="D83" s="128">
        <f t="shared" si="49"/>
        <v>0.64513496517950653</v>
      </c>
      <c r="E83" s="128">
        <f t="shared" si="49"/>
        <v>0.61913144451008295</v>
      </c>
      <c r="F83" s="128">
        <f t="shared" si="49"/>
        <v>0.5941760503935537</v>
      </c>
      <c r="G83" s="128">
        <f t="shared" si="49"/>
        <v>0.57022653588632799</v>
      </c>
      <c r="H83" s="128">
        <f t="shared" si="49"/>
        <v>0.54724235689666789</v>
      </c>
      <c r="I83" s="128">
        <f t="shared" si="49"/>
        <v>0.52518460354766594</v>
      </c>
      <c r="J83" s="128">
        <f t="shared" si="49"/>
        <v>0.50401593430678104</v>
      </c>
      <c r="K83" s="128">
        <f t="shared" si="49"/>
        <v>0.48370051277042325</v>
      </c>
      <c r="L83" s="128">
        <f t="shared" si="49"/>
        <v>0.46420394699656742</v>
      </c>
      <c r="M83" s="128">
        <f t="shared" si="49"/>
        <v>0.44549323128269419</v>
      </c>
      <c r="N83" s="128">
        <f t="shared" si="49"/>
        <v>0.42753669029049346</v>
      </c>
      <c r="O83" s="128">
        <f t="shared" si="49"/>
        <v>0.41030392542273841</v>
      </c>
      <c r="P83" s="128">
        <f t="shared" si="49"/>
        <v>0.39376576336155311</v>
      </c>
      <c r="Q83" s="128">
        <f t="shared" si="49"/>
        <v>0.37789420668095308</v>
      </c>
      <c r="R83" s="128">
        <f t="shared" si="49"/>
        <v>0.36266238645005094</v>
      </c>
      <c r="S83" s="128">
        <f t="shared" si="49"/>
        <v>0.34804451674668996</v>
      </c>
      <c r="T83" s="128">
        <f t="shared" si="49"/>
        <v>0.33401585100450087</v>
      </c>
      <c r="U83" s="128">
        <f t="shared" si="49"/>
        <v>0.32055264011948259</v>
      </c>
      <c r="V83" s="129">
        <f t="shared" si="49"/>
        <v>0.30763209224518479</v>
      </c>
      <c r="W83" s="86"/>
      <c r="X83" s="86"/>
      <c r="Y83" s="86"/>
      <c r="Z83" s="86"/>
      <c r="AA83" s="86"/>
      <c r="AB83" s="86"/>
      <c r="AC83" s="86"/>
      <c r="AD83" s="86"/>
      <c r="AE83" s="86"/>
      <c r="AF83" s="86"/>
    </row>
    <row r="84" spans="1:32" ht="14.25" x14ac:dyDescent="0.2">
      <c r="A84" s="124" t="s">
        <v>69</v>
      </c>
      <c r="B84" s="130">
        <f>B33</f>
        <v>788873.04</v>
      </c>
      <c r="C84" s="130">
        <f>C33</f>
        <v>1043098.4600000001</v>
      </c>
      <c r="D84" s="130">
        <f t="shared" ref="D84:V84" si="50">D33</f>
        <v>945299.8125</v>
      </c>
      <c r="E84" s="130">
        <f t="shared" si="50"/>
        <v>945299.8125</v>
      </c>
      <c r="F84" s="130">
        <f t="shared" si="50"/>
        <v>945299.8125</v>
      </c>
      <c r="G84" s="130">
        <f t="shared" si="50"/>
        <v>945299.8125</v>
      </c>
      <c r="H84" s="130">
        <f t="shared" si="50"/>
        <v>945299.8125</v>
      </c>
      <c r="I84" s="130">
        <f t="shared" si="50"/>
        <v>945299.8125</v>
      </c>
      <c r="J84" s="130">
        <f t="shared" si="50"/>
        <v>945299.8125</v>
      </c>
      <c r="K84" s="130">
        <f t="shared" si="50"/>
        <v>945299.8125</v>
      </c>
      <c r="L84" s="130">
        <f t="shared" si="50"/>
        <v>945299.8125</v>
      </c>
      <c r="M84" s="130">
        <f t="shared" si="50"/>
        <v>945299.8125</v>
      </c>
      <c r="N84" s="130">
        <f t="shared" si="50"/>
        <v>945299.8125</v>
      </c>
      <c r="O84" s="130">
        <f t="shared" si="50"/>
        <v>945299.8125</v>
      </c>
      <c r="P84" s="130">
        <f t="shared" si="50"/>
        <v>945299.8125</v>
      </c>
      <c r="Q84" s="130">
        <f t="shared" si="50"/>
        <v>945299.8125</v>
      </c>
      <c r="R84" s="130">
        <f t="shared" si="50"/>
        <v>945299.8125</v>
      </c>
      <c r="S84" s="130">
        <f t="shared" si="50"/>
        <v>945299.8125</v>
      </c>
      <c r="T84" s="130">
        <f t="shared" si="50"/>
        <v>945299.8125</v>
      </c>
      <c r="U84" s="130">
        <f t="shared" si="50"/>
        <v>945299.8125</v>
      </c>
      <c r="V84" s="131">
        <f t="shared" si="50"/>
        <v>945299.8125</v>
      </c>
      <c r="W84" s="86"/>
      <c r="X84" s="86"/>
      <c r="Y84" s="86"/>
      <c r="Z84" s="86"/>
      <c r="AA84" s="86"/>
      <c r="AB84" s="86"/>
      <c r="AC84" s="86"/>
      <c r="AD84" s="86"/>
      <c r="AE84" s="86"/>
      <c r="AF84" s="86"/>
    </row>
    <row r="85" spans="1:32" x14ac:dyDescent="0.2">
      <c r="A85" s="124" t="s">
        <v>70</v>
      </c>
      <c r="B85" s="132">
        <v>0.4</v>
      </c>
      <c r="C85" s="132">
        <v>0.4</v>
      </c>
      <c r="D85" s="132">
        <v>0.4</v>
      </c>
      <c r="E85" s="132">
        <v>0.4</v>
      </c>
      <c r="F85" s="132">
        <v>0.4</v>
      </c>
      <c r="G85" s="132">
        <v>0.4</v>
      </c>
      <c r="H85" s="132">
        <v>0.4</v>
      </c>
      <c r="I85" s="132">
        <v>0.4</v>
      </c>
      <c r="J85" s="132">
        <v>0.4</v>
      </c>
      <c r="K85" s="132">
        <v>0.4</v>
      </c>
      <c r="L85" s="132">
        <v>0.4</v>
      </c>
      <c r="M85" s="132">
        <v>0.4</v>
      </c>
      <c r="N85" s="132">
        <v>0.4</v>
      </c>
      <c r="O85" s="132">
        <v>0.4</v>
      </c>
      <c r="P85" s="132">
        <v>0.4</v>
      </c>
      <c r="Q85" s="132">
        <v>0.4</v>
      </c>
      <c r="R85" s="132">
        <v>0.4</v>
      </c>
      <c r="S85" s="132">
        <v>0.4</v>
      </c>
      <c r="T85" s="132">
        <v>0.4</v>
      </c>
      <c r="U85" s="132">
        <v>0.4</v>
      </c>
      <c r="V85" s="132">
        <v>0.4</v>
      </c>
      <c r="W85" s="86"/>
      <c r="X85" s="86"/>
      <c r="Y85" s="86"/>
      <c r="Z85" s="86"/>
      <c r="AA85" s="86"/>
      <c r="AB85" s="86"/>
      <c r="AC85" s="86"/>
      <c r="AD85" s="86"/>
      <c r="AE85" s="86"/>
      <c r="AF85" s="86"/>
    </row>
    <row r="86" spans="1:32" ht="14.25" x14ac:dyDescent="0.2">
      <c r="A86" s="124" t="s">
        <v>71</v>
      </c>
      <c r="B86" s="130">
        <f>B84/(1-B85)</f>
        <v>1314788.4000000001</v>
      </c>
      <c r="C86" s="130">
        <f>C84/(1-C85)</f>
        <v>1738497.4333333336</v>
      </c>
      <c r="D86" s="130">
        <f t="shared" ref="D86:V86" si="51">D84/(1-D85)</f>
        <v>1575499.6875</v>
      </c>
      <c r="E86" s="130">
        <f t="shared" si="51"/>
        <v>1575499.6875</v>
      </c>
      <c r="F86" s="130">
        <f t="shared" si="51"/>
        <v>1575499.6875</v>
      </c>
      <c r="G86" s="130">
        <f t="shared" si="51"/>
        <v>1575499.6875</v>
      </c>
      <c r="H86" s="130">
        <f t="shared" si="51"/>
        <v>1575499.6875</v>
      </c>
      <c r="I86" s="130">
        <f t="shared" si="51"/>
        <v>1575499.6875</v>
      </c>
      <c r="J86" s="130">
        <f t="shared" si="51"/>
        <v>1575499.6875</v>
      </c>
      <c r="K86" s="130">
        <f t="shared" si="51"/>
        <v>1575499.6875</v>
      </c>
      <c r="L86" s="130">
        <f t="shared" si="51"/>
        <v>1575499.6875</v>
      </c>
      <c r="M86" s="130">
        <f t="shared" si="51"/>
        <v>1575499.6875</v>
      </c>
      <c r="N86" s="130">
        <f t="shared" si="51"/>
        <v>1575499.6875</v>
      </c>
      <c r="O86" s="130">
        <f t="shared" si="51"/>
        <v>1575499.6875</v>
      </c>
      <c r="P86" s="130">
        <f t="shared" si="51"/>
        <v>1575499.6875</v>
      </c>
      <c r="Q86" s="130">
        <f t="shared" si="51"/>
        <v>1575499.6875</v>
      </c>
      <c r="R86" s="130">
        <f t="shared" si="51"/>
        <v>1575499.6875</v>
      </c>
      <c r="S86" s="130">
        <f t="shared" si="51"/>
        <v>1575499.6875</v>
      </c>
      <c r="T86" s="130">
        <f t="shared" si="51"/>
        <v>1575499.6875</v>
      </c>
      <c r="U86" s="130">
        <f t="shared" si="51"/>
        <v>1575499.6875</v>
      </c>
      <c r="V86" s="131">
        <f t="shared" si="51"/>
        <v>1575499.6875</v>
      </c>
      <c r="W86" s="86"/>
      <c r="X86" s="86"/>
      <c r="Y86" s="86"/>
      <c r="Z86" s="86"/>
      <c r="AA86" s="86"/>
      <c r="AB86" s="86"/>
      <c r="AC86" s="86"/>
      <c r="AD86" s="86"/>
      <c r="AE86" s="86"/>
      <c r="AF86" s="86"/>
    </row>
    <row r="87" spans="1:32" x14ac:dyDescent="0.2">
      <c r="A87" s="133"/>
      <c r="B87" s="134"/>
      <c r="C87" s="134"/>
      <c r="D87" s="30"/>
      <c r="E87" s="30"/>
      <c r="F87" s="30"/>
      <c r="G87" s="30"/>
      <c r="H87" s="30"/>
      <c r="I87" s="30"/>
      <c r="J87" s="30"/>
      <c r="K87" s="30"/>
      <c r="L87" s="30"/>
      <c r="M87" s="30"/>
      <c r="N87" s="30"/>
      <c r="O87" s="30"/>
      <c r="P87" s="30"/>
      <c r="Q87" s="30"/>
      <c r="R87" s="30"/>
      <c r="S87" s="30"/>
      <c r="T87" s="30"/>
      <c r="U87" s="30"/>
      <c r="V87" s="105"/>
      <c r="W87" s="86"/>
      <c r="X87" s="86"/>
      <c r="Y87" s="86"/>
      <c r="Z87" s="86"/>
      <c r="AA87" s="86"/>
      <c r="AB87" s="86"/>
      <c r="AC87" s="86"/>
      <c r="AD87" s="86"/>
      <c r="AE87" s="86"/>
      <c r="AF87" s="86"/>
    </row>
    <row r="88" spans="1:32" x14ac:dyDescent="0.2">
      <c r="A88" s="135" t="s">
        <v>72</v>
      </c>
      <c r="B88" s="134">
        <v>28.6</v>
      </c>
      <c r="C88" s="136">
        <v>37</v>
      </c>
      <c r="D88" s="40">
        <f>C88*1.04</f>
        <v>38.480000000000004</v>
      </c>
      <c r="E88" s="40">
        <f t="shared" ref="E88:V88" si="52">D88*1.04</f>
        <v>40.019200000000005</v>
      </c>
      <c r="F88" s="40">
        <f t="shared" si="52"/>
        <v>41.619968000000007</v>
      </c>
      <c r="G88" s="40">
        <f t="shared" si="52"/>
        <v>43.284766720000007</v>
      </c>
      <c r="H88" s="40">
        <f t="shared" si="52"/>
        <v>45.016157388800011</v>
      </c>
      <c r="I88" s="40">
        <f t="shared" si="52"/>
        <v>46.81680368435201</v>
      </c>
      <c r="J88" s="40">
        <f t="shared" si="52"/>
        <v>48.689475831726092</v>
      </c>
      <c r="K88" s="40">
        <f t="shared" si="52"/>
        <v>50.637054864995136</v>
      </c>
      <c r="L88" s="40">
        <f t="shared" si="52"/>
        <v>52.662537059594946</v>
      </c>
      <c r="M88" s="40">
        <f t="shared" si="52"/>
        <v>54.769038541978745</v>
      </c>
      <c r="N88" s="40">
        <f t="shared" si="52"/>
        <v>56.959800083657896</v>
      </c>
      <c r="O88" s="40">
        <f t="shared" si="52"/>
        <v>59.238192087004215</v>
      </c>
      <c r="P88" s="40">
        <f t="shared" si="52"/>
        <v>61.607719770484387</v>
      </c>
      <c r="Q88" s="40">
        <f t="shared" si="52"/>
        <v>64.072028561303767</v>
      </c>
      <c r="R88" s="40">
        <f t="shared" si="52"/>
        <v>66.634909703755923</v>
      </c>
      <c r="S88" s="40">
        <f t="shared" si="52"/>
        <v>69.300306091906165</v>
      </c>
      <c r="T88" s="40">
        <f t="shared" si="52"/>
        <v>72.072318335582409</v>
      </c>
      <c r="U88" s="40">
        <f t="shared" si="52"/>
        <v>74.955211069005713</v>
      </c>
      <c r="V88" s="41">
        <f t="shared" si="52"/>
        <v>77.953419511765944</v>
      </c>
      <c r="W88" s="86"/>
      <c r="X88" s="86"/>
      <c r="Y88" s="86"/>
      <c r="Z88" s="86"/>
      <c r="AA88" s="86"/>
      <c r="AB88" s="86"/>
      <c r="AC88" s="86"/>
      <c r="AD88" s="86"/>
      <c r="AE88" s="86"/>
      <c r="AF88" s="86"/>
    </row>
    <row r="89" spans="1:32" x14ac:dyDescent="0.2">
      <c r="A89" s="137" t="s">
        <v>73</v>
      </c>
      <c r="B89" s="138">
        <v>32.6</v>
      </c>
      <c r="C89" s="139">
        <f>B89*1.05</f>
        <v>34.230000000000004</v>
      </c>
      <c r="D89" s="139">
        <f t="shared" ref="D89:V89" si="53">C89*1.05</f>
        <v>35.941500000000005</v>
      </c>
      <c r="E89" s="139">
        <f t="shared" si="53"/>
        <v>37.738575000000004</v>
      </c>
      <c r="F89" s="139">
        <f t="shared" si="53"/>
        <v>39.625503750000007</v>
      </c>
      <c r="G89" s="139">
        <f t="shared" si="53"/>
        <v>41.60677893750001</v>
      </c>
      <c r="H89" s="139">
        <f t="shared" si="53"/>
        <v>43.687117884375013</v>
      </c>
      <c r="I89" s="139">
        <f t="shared" si="53"/>
        <v>45.871473778593767</v>
      </c>
      <c r="J89" s="139">
        <f t="shared" si="53"/>
        <v>48.165047467523458</v>
      </c>
      <c r="K89" s="139">
        <f t="shared" si="53"/>
        <v>50.573299840899629</v>
      </c>
      <c r="L89" s="139">
        <f t="shared" si="53"/>
        <v>53.10196483294461</v>
      </c>
      <c r="M89" s="139">
        <f t="shared" si="53"/>
        <v>55.757063074591841</v>
      </c>
      <c r="N89" s="139">
        <f t="shared" si="53"/>
        <v>58.544916228321433</v>
      </c>
      <c r="O89" s="139">
        <f t="shared" si="53"/>
        <v>61.472162039737505</v>
      </c>
      <c r="P89" s="139">
        <f t="shared" si="53"/>
        <v>64.54577014172439</v>
      </c>
      <c r="Q89" s="139">
        <f t="shared" si="53"/>
        <v>67.773058648810618</v>
      </c>
      <c r="R89" s="139">
        <f t="shared" si="53"/>
        <v>71.161711581251154</v>
      </c>
      <c r="S89" s="139">
        <f t="shared" si="53"/>
        <v>74.719797160313718</v>
      </c>
      <c r="T89" s="139">
        <f t="shared" si="53"/>
        <v>78.455787018329403</v>
      </c>
      <c r="U89" s="139">
        <f t="shared" si="53"/>
        <v>82.378576369245877</v>
      </c>
      <c r="V89" s="140">
        <f t="shared" si="53"/>
        <v>86.497505187708171</v>
      </c>
      <c r="W89" s="86"/>
      <c r="X89" s="86"/>
      <c r="Y89" s="86"/>
      <c r="Z89" s="86"/>
      <c r="AA89" s="86"/>
      <c r="AB89" s="86"/>
      <c r="AC89" s="86"/>
      <c r="AD89" s="86"/>
      <c r="AE89" s="86"/>
      <c r="AF89" s="86"/>
    </row>
    <row r="90" spans="1:32" s="8" customFormat="1" ht="30" customHeight="1" x14ac:dyDescent="0.2">
      <c r="A90" s="141"/>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row>
    <row r="91" spans="1:32" x14ac:dyDescent="0.2">
      <c r="A91" s="142" t="s">
        <v>74</v>
      </c>
      <c r="B91" s="143"/>
      <c r="C91" s="143"/>
      <c r="D91" s="143"/>
      <c r="E91" s="143"/>
      <c r="F91" s="143"/>
      <c r="G91" s="143"/>
      <c r="H91" s="143"/>
      <c r="I91" s="143"/>
      <c r="J91" s="143"/>
      <c r="K91" s="143"/>
      <c r="L91" s="143"/>
      <c r="M91" s="143"/>
      <c r="N91" s="143"/>
      <c r="O91" s="143"/>
      <c r="P91" s="143"/>
      <c r="Q91" s="143"/>
      <c r="R91" s="143"/>
      <c r="S91" s="143"/>
      <c r="T91" s="143"/>
      <c r="U91" s="143"/>
      <c r="V91" s="144"/>
      <c r="W91" s="86"/>
      <c r="X91" s="145" t="s">
        <v>75</v>
      </c>
      <c r="Y91" s="86"/>
      <c r="Z91" s="145" t="s">
        <v>76</v>
      </c>
      <c r="AA91" s="86"/>
    </row>
    <row r="92" spans="1:32" x14ac:dyDescent="0.2">
      <c r="A92" s="146"/>
      <c r="B92" s="30"/>
      <c r="C92" s="30"/>
      <c r="D92" s="30"/>
      <c r="E92" s="30"/>
      <c r="F92" s="30"/>
      <c r="G92" s="147"/>
      <c r="H92" s="147"/>
      <c r="I92" s="147"/>
      <c r="J92" s="147"/>
      <c r="K92" s="147"/>
      <c r="L92" s="147"/>
      <c r="M92" s="147"/>
      <c r="N92" s="147"/>
      <c r="O92" s="147"/>
      <c r="P92" s="147"/>
      <c r="Q92" s="147"/>
      <c r="R92" s="147"/>
      <c r="S92" s="147"/>
      <c r="T92" s="147"/>
      <c r="U92" s="147"/>
      <c r="V92" s="148"/>
      <c r="W92" s="86"/>
      <c r="X92" s="86" t="s">
        <v>77</v>
      </c>
      <c r="Y92" s="86"/>
      <c r="Z92" s="86"/>
      <c r="AA92" s="86"/>
    </row>
    <row r="93" spans="1:32" x14ac:dyDescent="0.2">
      <c r="A93" s="149" t="s">
        <v>78</v>
      </c>
      <c r="B93" s="30"/>
      <c r="C93" s="30"/>
      <c r="D93" s="30"/>
      <c r="E93" s="30"/>
      <c r="F93" s="30"/>
      <c r="G93" s="30"/>
      <c r="H93" s="30"/>
      <c r="I93" s="30"/>
      <c r="J93" s="30"/>
      <c r="K93" s="30"/>
      <c r="L93" s="30"/>
      <c r="M93" s="30"/>
      <c r="N93" s="30"/>
      <c r="O93" s="30"/>
      <c r="P93" s="30"/>
      <c r="Q93" s="30"/>
      <c r="R93" s="30"/>
      <c r="S93" s="30"/>
      <c r="T93" s="30"/>
      <c r="U93" s="30"/>
      <c r="V93" s="9"/>
      <c r="W93" s="86"/>
      <c r="X93" s="86"/>
      <c r="Y93" s="86"/>
      <c r="Z93" s="86"/>
      <c r="AA93" s="86"/>
    </row>
    <row r="94" spans="1:32" x14ac:dyDescent="0.2">
      <c r="A94" s="150" t="s">
        <v>79</v>
      </c>
      <c r="B94" s="151">
        <f>B66</f>
        <v>9819.9662821439961</v>
      </c>
      <c r="C94" s="151">
        <f t="shared" ref="C94:V94" si="54">C66</f>
        <v>-4905.0144725928658</v>
      </c>
      <c r="D94" s="151">
        <f t="shared" si="54"/>
        <v>10331.611106554044</v>
      </c>
      <c r="E94" s="151">
        <f t="shared" si="54"/>
        <v>10527.548614498268</v>
      </c>
      <c r="F94" s="151">
        <f t="shared" si="54"/>
        <v>10716.948878808524</v>
      </c>
      <c r="G94" s="151">
        <f t="shared" si="54"/>
        <v>10898.657350676349</v>
      </c>
      <c r="H94" s="151">
        <f t="shared" si="54"/>
        <v>11071.419015642818</v>
      </c>
      <c r="I94" s="151">
        <f t="shared" si="54"/>
        <v>11233.871101917057</v>
      </c>
      <c r="J94" s="151">
        <f t="shared" si="54"/>
        <v>11384.535300277101</v>
      </c>
      <c r="K94" s="151">
        <f t="shared" si="54"/>
        <v>11521.809464202788</v>
      </c>
      <c r="L94" s="151">
        <f t="shared" si="54"/>
        <v>11643.958756927555</v>
      </c>
      <c r="M94" s="151">
        <f t="shared" si="54"/>
        <v>11749.106210012109</v>
      </c>
      <c r="N94" s="151">
        <f t="shared" si="54"/>
        <v>11835.222655829963</v>
      </c>
      <c r="O94" s="151">
        <f t="shared" si="54"/>
        <v>11900.115994006313</v>
      </c>
      <c r="P94" s="151">
        <f t="shared" si="54"/>
        <v>11941.419749358492</v>
      </c>
      <c r="Q94" s="151">
        <f t="shared" si="54"/>
        <v>11956.580876238479</v>
      </c>
      <c r="R94" s="151">
        <f t="shared" si="54"/>
        <v>11942.846761369487</v>
      </c>
      <c r="S94" s="151">
        <f t="shared" si="54"/>
        <v>11897.251374284919</v>
      </c>
      <c r="T94" s="151">
        <f t="shared" si="54"/>
        <v>11816.600511313189</v>
      </c>
      <c r="U94" s="151">
        <f t="shared" si="54"/>
        <v>11697.456075691169</v>
      </c>
      <c r="V94" s="152">
        <f t="shared" si="54"/>
        <v>11536.119332823038</v>
      </c>
      <c r="W94" s="86"/>
      <c r="X94" s="86"/>
      <c r="Y94" s="86"/>
      <c r="Z94" s="86"/>
      <c r="AA94" s="86"/>
    </row>
    <row r="95" spans="1:32" x14ac:dyDescent="0.2">
      <c r="A95" s="150"/>
      <c r="B95" s="151"/>
      <c r="C95" s="151"/>
      <c r="D95" s="151"/>
      <c r="E95" s="151"/>
      <c r="F95" s="151"/>
      <c r="G95" s="151"/>
      <c r="H95" s="151"/>
      <c r="I95" s="151"/>
      <c r="J95" s="151"/>
      <c r="K95" s="151"/>
      <c r="L95" s="151"/>
      <c r="M95" s="151"/>
      <c r="N95" s="151"/>
      <c r="O95" s="151"/>
      <c r="P95" s="151"/>
      <c r="Q95" s="151"/>
      <c r="R95" s="151"/>
      <c r="S95" s="151"/>
      <c r="T95" s="151"/>
      <c r="U95" s="151"/>
      <c r="V95" s="152"/>
      <c r="W95" s="86"/>
      <c r="X95" s="86"/>
      <c r="Y95" s="86"/>
      <c r="Z95" s="86"/>
      <c r="AA95" s="86"/>
    </row>
    <row r="96" spans="1:32" x14ac:dyDescent="0.2">
      <c r="A96" s="153" t="s">
        <v>80</v>
      </c>
      <c r="B96" s="154"/>
      <c r="C96" s="154"/>
      <c r="D96" s="154"/>
      <c r="E96" s="154"/>
      <c r="F96" s="154"/>
      <c r="G96" s="154"/>
      <c r="H96" s="154"/>
      <c r="I96" s="154"/>
      <c r="J96" s="154"/>
      <c r="K96" s="154"/>
      <c r="L96" s="154"/>
      <c r="M96" s="154"/>
      <c r="N96" s="154"/>
      <c r="O96" s="154"/>
      <c r="P96" s="154"/>
      <c r="Q96" s="154"/>
      <c r="R96" s="154"/>
      <c r="S96" s="154"/>
      <c r="T96" s="154"/>
      <c r="U96" s="154"/>
      <c r="V96" s="155"/>
      <c r="W96" s="86"/>
      <c r="X96" s="86"/>
      <c r="Y96" s="86"/>
      <c r="Z96" s="86"/>
      <c r="AA96" s="86"/>
    </row>
    <row r="97" spans="1:27" x14ac:dyDescent="0.2">
      <c r="A97" s="150" t="s">
        <v>53</v>
      </c>
      <c r="B97" s="151">
        <f>'[6]Sch 1'!B73</f>
        <v>9819.9662821439961</v>
      </c>
      <c r="C97" s="151">
        <f>'[6]Sch 1'!C73</f>
        <v>-4905.0144725928658</v>
      </c>
      <c r="D97" s="151">
        <f>'[6]Sch 1'!D73</f>
        <v>-193354.60184137101</v>
      </c>
      <c r="E97" s="151">
        <f>'[6]Sch 1'!E73</f>
        <v>-222867.39219327978</v>
      </c>
      <c r="F97" s="151">
        <f>'[6]Sch 1'!F73</f>
        <v>-252727.9001901052</v>
      </c>
      <c r="G97" s="151">
        <f>'[6]Sch 1'!G73</f>
        <v>-63144.885102454115</v>
      </c>
      <c r="H97" s="151">
        <f>'[6]Sch 1'!H73</f>
        <v>-48821.322366078632</v>
      </c>
      <c r="I97" s="151">
        <f>'[6]Sch 1'!I73</f>
        <v>-47068.907283409004</v>
      </c>
      <c r="J97" s="151">
        <f>'[6]Sch 1'!J73</f>
        <v>-45165.510725740212</v>
      </c>
      <c r="K97" s="151">
        <f>'[6]Sch 1'!K73</f>
        <v>-43100.764666268806</v>
      </c>
      <c r="L97" s="151">
        <f>'[6]Sch 1'!L73</f>
        <v>-40863.652216727307</v>
      </c>
      <c r="M97" s="151">
        <f>'[6]Sch 1'!M73</f>
        <v>-38442.471465023104</v>
      </c>
      <c r="N97" s="151">
        <f>'[6]Sch 1'!N73</f>
        <v>-35824.797722206727</v>
      </c>
      <c r="O97" s="151">
        <f>'[6]Sch 1'!O73</f>
        <v>-32997.444157595208</v>
      </c>
      <c r="P97" s="151">
        <f>'[6]Sch 1'!P73</f>
        <v>-29946.42080783211</v>
      </c>
      <c r="Q97" s="151">
        <f>'[6]Sch 1'!Q73</f>
        <v>-26656.89195389461</v>
      </c>
      <c r="R97" s="151">
        <f>'[6]Sch 1'!R73</f>
        <v>-23113.131869712517</v>
      </c>
      <c r="S97" s="151">
        <f>'[6]Sch 1'!S73</f>
        <v>-19298.478957329826</v>
      </c>
      <c r="T97" s="151">
        <f>'[6]Sch 1'!T73</f>
        <v>-15195.288296611328</v>
      </c>
      <c r="U97" s="151">
        <f>'[6]Sch 1'!U73</f>
        <v>-10784.882652595144</v>
      </c>
      <c r="V97" s="152">
        <f>'[6]Sch 1'!V73</f>
        <v>-6047.5020009637701</v>
      </c>
      <c r="W97" s="86"/>
      <c r="X97" s="86"/>
      <c r="Y97" s="86"/>
      <c r="Z97" s="86"/>
      <c r="AA97" s="86"/>
    </row>
    <row r="98" spans="1:27" x14ac:dyDescent="0.2">
      <c r="A98" s="156" t="s">
        <v>81</v>
      </c>
      <c r="B98" s="157">
        <f>B97-B94</f>
        <v>0</v>
      </c>
      <c r="C98" s="157">
        <f t="shared" ref="C98:V98" si="55">C97-C94</f>
        <v>0</v>
      </c>
      <c r="D98" s="157">
        <f t="shared" si="55"/>
        <v>-203686.21294792506</v>
      </c>
      <c r="E98" s="157">
        <f t="shared" si="55"/>
        <v>-233394.94080777804</v>
      </c>
      <c r="F98" s="157">
        <f t="shared" si="55"/>
        <v>-263444.84906891373</v>
      </c>
      <c r="G98" s="157">
        <f t="shared" si="55"/>
        <v>-74043.54245313046</v>
      </c>
      <c r="H98" s="157">
        <f t="shared" si="55"/>
        <v>-59892.741381721447</v>
      </c>
      <c r="I98" s="157">
        <f t="shared" si="55"/>
        <v>-58302.778385326063</v>
      </c>
      <c r="J98" s="157">
        <f t="shared" si="55"/>
        <v>-56550.046026017313</v>
      </c>
      <c r="K98" s="157">
        <f t="shared" si="55"/>
        <v>-54622.574130471592</v>
      </c>
      <c r="L98" s="157">
        <f t="shared" si="55"/>
        <v>-52507.610973654861</v>
      </c>
      <c r="M98" s="157">
        <f t="shared" si="55"/>
        <v>-50191.577675035209</v>
      </c>
      <c r="N98" s="157">
        <f t="shared" si="55"/>
        <v>-47660.020378036686</v>
      </c>
      <c r="O98" s="157">
        <f t="shared" si="55"/>
        <v>-44897.560151601523</v>
      </c>
      <c r="P98" s="157">
        <f t="shared" si="55"/>
        <v>-41887.840557190604</v>
      </c>
      <c r="Q98" s="157">
        <f t="shared" si="55"/>
        <v>-38613.472830133091</v>
      </c>
      <c r="R98" s="157">
        <f t="shared" si="55"/>
        <v>-35055.978631082005</v>
      </c>
      <c r="S98" s="157">
        <f t="shared" si="55"/>
        <v>-31195.730331614745</v>
      </c>
      <c r="T98" s="157">
        <f t="shared" si="55"/>
        <v>-27011.888807924515</v>
      </c>
      <c r="U98" s="157">
        <f t="shared" si="55"/>
        <v>-22482.338728286311</v>
      </c>
      <c r="V98" s="158">
        <f t="shared" si="55"/>
        <v>-17583.62133378681</v>
      </c>
      <c r="W98" s="86"/>
      <c r="X98" s="159">
        <f>NPV(10,C98:V98)*1000</f>
        <v>-1877200.6840328502</v>
      </c>
      <c r="Y98" s="86"/>
      <c r="Z98" s="160" t="e">
        <f>IRR(C98:V98)</f>
        <v>#NUM!</v>
      </c>
      <c r="AA98" s="86"/>
    </row>
    <row r="99" spans="1:27" s="167" customFormat="1" ht="21" customHeight="1" x14ac:dyDescent="0.2">
      <c r="A99" s="161"/>
      <c r="B99" s="162"/>
      <c r="C99" s="162"/>
      <c r="D99" s="162"/>
      <c r="E99" s="162"/>
      <c r="F99" s="162"/>
      <c r="G99" s="162"/>
      <c r="H99" s="162"/>
      <c r="I99" s="162"/>
      <c r="J99" s="162"/>
      <c r="K99" s="162"/>
      <c r="L99" s="162"/>
      <c r="M99" s="162"/>
      <c r="N99" s="162"/>
      <c r="O99" s="162"/>
      <c r="P99" s="162"/>
      <c r="Q99" s="162"/>
      <c r="R99" s="162"/>
      <c r="S99" s="162"/>
      <c r="T99" s="162"/>
      <c r="U99" s="162"/>
      <c r="V99" s="163"/>
      <c r="W99" s="164"/>
      <c r="X99" s="165">
        <f>X98/37</f>
        <v>-50735.153622509468</v>
      </c>
      <c r="Y99" s="164"/>
      <c r="Z99" s="166"/>
      <c r="AA99" s="164"/>
    </row>
    <row r="100" spans="1:27" x14ac:dyDescent="0.2">
      <c r="A100" s="168" t="s">
        <v>82</v>
      </c>
      <c r="B100" s="169"/>
      <c r="C100" s="169"/>
      <c r="D100" s="169"/>
      <c r="E100" s="169"/>
      <c r="F100" s="169"/>
      <c r="G100" s="169"/>
      <c r="H100" s="169"/>
      <c r="I100" s="169"/>
      <c r="J100" s="169"/>
      <c r="K100" s="169"/>
      <c r="L100" s="169"/>
      <c r="M100" s="169"/>
      <c r="N100" s="169"/>
      <c r="O100" s="169"/>
      <c r="P100" s="169"/>
      <c r="Q100" s="169"/>
      <c r="R100" s="169"/>
      <c r="S100" s="169"/>
      <c r="T100" s="169"/>
      <c r="U100" s="169"/>
      <c r="V100" s="170"/>
      <c r="W100" s="86"/>
      <c r="X100" s="171"/>
      <c r="Y100" s="86"/>
      <c r="Z100" s="172"/>
      <c r="AA100" s="86"/>
    </row>
    <row r="101" spans="1:27" x14ac:dyDescent="0.2">
      <c r="A101" s="150" t="s">
        <v>53</v>
      </c>
      <c r="B101" s="151">
        <f>'[6]Sch 2'!B66</f>
        <v>9819.9662821439961</v>
      </c>
      <c r="C101" s="151">
        <f>'[6]Sch 2'!C66</f>
        <v>-20352.419967078433</v>
      </c>
      <c r="D101" s="151">
        <f>'[6]Sch 2'!D66</f>
        <v>-138852.12637874947</v>
      </c>
      <c r="E101" s="151">
        <f>'[6]Sch 2'!E66</f>
        <v>-160527.52200849931</v>
      </c>
      <c r="F101" s="151">
        <f>'[6]Sch 2'!F66</f>
        <v>-182227.60343532241</v>
      </c>
      <c r="G101" s="151">
        <f>'[6]Sch 2'!G66</f>
        <v>-45177.807859712724</v>
      </c>
      <c r="H101" s="151">
        <f>'[6]Sch 2'!H66</f>
        <v>-45854.385189476641</v>
      </c>
      <c r="I101" s="151">
        <f>'[6]Sch 2'!I66</f>
        <v>-46611.050669327087</v>
      </c>
      <c r="J101" s="151">
        <f>'[6]Sch 2'!J66</f>
        <v>-46964.696313731605</v>
      </c>
      <c r="K101" s="151">
        <f>'[6]Sch 2'!K66</f>
        <v>-47906.983099937424</v>
      </c>
      <c r="L101" s="151">
        <f>'[6]Sch 2'!L66</f>
        <v>-162496.34233529991</v>
      </c>
      <c r="M101" s="151">
        <f>'[6]Sch 2'!M66</f>
        <v>-311507.71053845598</v>
      </c>
      <c r="N101" s="151">
        <f>'[6]Sch 2'!N66</f>
        <v>-210015.25586306176</v>
      </c>
      <c r="O101" s="151">
        <f>'[6]Sch 2'!O66</f>
        <v>-83617.316513983562</v>
      </c>
      <c r="P101" s="151">
        <f>'[6]Sch 2'!P66</f>
        <v>-79420.26957290525</v>
      </c>
      <c r="Q101" s="151">
        <f>'[6]Sch 2'!Q66</f>
        <v>-74829.172813197976</v>
      </c>
      <c r="R101" s="151">
        <f>'[6]Sch 2'!R66</f>
        <v>-69990.586504427192</v>
      </c>
      <c r="S101" s="151">
        <f>'[6]Sch 2'!S66</f>
        <v>-63854.902618480264</v>
      </c>
      <c r="T101" s="151">
        <f>'[6]Sch 2'!T66</f>
        <v>-57168.147752942547</v>
      </c>
      <c r="U101" s="151">
        <f>'[6]Sch 2'!U66</f>
        <v>-49382.792323944428</v>
      </c>
      <c r="V101" s="152">
        <f>'[6]Sch 2'!V66</f>
        <v>-40352.633210645392</v>
      </c>
      <c r="W101" s="86"/>
      <c r="X101" s="171"/>
      <c r="Y101" s="86"/>
      <c r="Z101" s="86"/>
      <c r="AA101" s="86"/>
    </row>
    <row r="102" spans="1:27" x14ac:dyDescent="0.2">
      <c r="A102" s="173" t="s">
        <v>83</v>
      </c>
      <c r="B102" s="174">
        <f>B101-B94</f>
        <v>0</v>
      </c>
      <c r="C102" s="174">
        <f t="shared" ref="C102:V102" si="56">C101-C94</f>
        <v>-15447.405494485567</v>
      </c>
      <c r="D102" s="174">
        <f t="shared" si="56"/>
        <v>-149183.73748530351</v>
      </c>
      <c r="E102" s="174">
        <f t="shared" si="56"/>
        <v>-171055.07062299756</v>
      </c>
      <c r="F102" s="174">
        <f t="shared" si="56"/>
        <v>-192944.55231413094</v>
      </c>
      <c r="G102" s="174">
        <f t="shared" si="56"/>
        <v>-56076.465210389069</v>
      </c>
      <c r="H102" s="174">
        <f t="shared" si="56"/>
        <v>-56925.804205119457</v>
      </c>
      <c r="I102" s="174">
        <f t="shared" si="56"/>
        <v>-57844.921771244146</v>
      </c>
      <c r="J102" s="174">
        <f t="shared" si="56"/>
        <v>-58349.231614008706</v>
      </c>
      <c r="K102" s="174">
        <f t="shared" si="56"/>
        <v>-59428.792564140211</v>
      </c>
      <c r="L102" s="174">
        <f t="shared" si="56"/>
        <v>-174140.30109222746</v>
      </c>
      <c r="M102" s="174">
        <f t="shared" si="56"/>
        <v>-323256.81674846809</v>
      </c>
      <c r="N102" s="174">
        <f t="shared" si="56"/>
        <v>-221850.47851889173</v>
      </c>
      <c r="O102" s="174">
        <f t="shared" si="56"/>
        <v>-95517.43250798987</v>
      </c>
      <c r="P102" s="174">
        <f t="shared" si="56"/>
        <v>-91361.689322263745</v>
      </c>
      <c r="Q102" s="174">
        <f t="shared" si="56"/>
        <v>-86785.75368943646</v>
      </c>
      <c r="R102" s="174">
        <f t="shared" si="56"/>
        <v>-81933.433265796673</v>
      </c>
      <c r="S102" s="174">
        <f t="shared" si="56"/>
        <v>-75752.153992765176</v>
      </c>
      <c r="T102" s="174">
        <f t="shared" si="56"/>
        <v>-68984.74826425573</v>
      </c>
      <c r="U102" s="174">
        <f t="shared" si="56"/>
        <v>-61080.248399635595</v>
      </c>
      <c r="V102" s="175">
        <f t="shared" si="56"/>
        <v>-51888.752543468428</v>
      </c>
      <c r="W102" s="86"/>
      <c r="X102" s="159">
        <f>NPV(10,C102:V102)*1000</f>
        <v>-2779311.2171137682</v>
      </c>
      <c r="Y102" s="86"/>
      <c r="Z102" s="176" t="e">
        <f>IRR(C102:V102)</f>
        <v>#NUM!</v>
      </c>
      <c r="AA102" s="86"/>
    </row>
    <row r="103" spans="1:27" s="167" customFormat="1" ht="21" customHeight="1" x14ac:dyDescent="0.2">
      <c r="A103" s="177"/>
      <c r="B103" s="178"/>
      <c r="C103" s="178"/>
      <c r="D103" s="178"/>
      <c r="E103" s="178"/>
      <c r="F103" s="178"/>
      <c r="G103" s="178"/>
      <c r="H103" s="178"/>
      <c r="I103" s="178"/>
      <c r="J103" s="178"/>
      <c r="K103" s="178"/>
      <c r="L103" s="178"/>
      <c r="M103" s="178"/>
      <c r="N103" s="178"/>
      <c r="O103" s="178"/>
      <c r="P103" s="178"/>
      <c r="Q103" s="178"/>
      <c r="R103" s="178"/>
      <c r="S103" s="178"/>
      <c r="T103" s="178"/>
      <c r="U103" s="178"/>
      <c r="V103" s="179"/>
      <c r="W103" s="164"/>
      <c r="X103" s="180">
        <f>X102/37</f>
        <v>-75116.519381453196</v>
      </c>
      <c r="Y103" s="164"/>
      <c r="Z103" s="181"/>
      <c r="AA103" s="164"/>
    </row>
    <row r="104" spans="1:27" x14ac:dyDescent="0.2">
      <c r="A104" s="156" t="s">
        <v>84</v>
      </c>
      <c r="B104" s="157"/>
      <c r="C104" s="157"/>
      <c r="D104" s="157"/>
      <c r="E104" s="157"/>
      <c r="F104" s="157"/>
      <c r="G104" s="157"/>
      <c r="H104" s="157"/>
      <c r="I104" s="157"/>
      <c r="J104" s="157"/>
      <c r="K104" s="157"/>
      <c r="L104" s="157"/>
      <c r="M104" s="157"/>
      <c r="N104" s="157"/>
      <c r="O104" s="157"/>
      <c r="P104" s="157"/>
      <c r="Q104" s="157"/>
      <c r="R104" s="157"/>
      <c r="S104" s="157"/>
      <c r="T104" s="157"/>
      <c r="U104" s="157"/>
      <c r="V104" s="158"/>
      <c r="W104" s="86"/>
      <c r="X104" s="86"/>
      <c r="Y104" s="86"/>
      <c r="Z104" s="86"/>
      <c r="AA104" s="86"/>
    </row>
    <row r="105" spans="1:27" x14ac:dyDescent="0.2">
      <c r="A105" s="150" t="s">
        <v>53</v>
      </c>
      <c r="B105" s="151">
        <f>'[6]Sch 3'!B67</f>
        <v>-4309.4738401499999</v>
      </c>
      <c r="C105" s="151">
        <f>'[6]Sch 3'!C67</f>
        <v>-12771.337691791045</v>
      </c>
      <c r="D105" s="151">
        <f>'[6]Sch 3'!D67</f>
        <v>-13926.901232081826</v>
      </c>
      <c r="E105" s="151">
        <f>'[6]Sch 3'!E67</f>
        <v>-15182.561746178031</v>
      </c>
      <c r="F105" s="151">
        <f>'[6]Sch 3'!F67</f>
        <v>-16453.014501424612</v>
      </c>
      <c r="G105" s="151">
        <f>'[6]Sch 3'!G67</f>
        <v>-17766.713913478041</v>
      </c>
      <c r="H105" s="151">
        <f>'[6]Sch 3'!H67</f>
        <v>-19082.199512670086</v>
      </c>
      <c r="I105" s="151">
        <f>'[6]Sch 3'!I67</f>
        <v>-20407.037486111938</v>
      </c>
      <c r="J105" s="151">
        <f>'[6]Sch 3'!J67</f>
        <v>-21650.925136615904</v>
      </c>
      <c r="K105" s="151">
        <f>'[6]Sch 3'!K67</f>
        <v>-22883.204944232573</v>
      </c>
      <c r="L105" s="151">
        <f>'[6]Sch 3'!L67</f>
        <v>-23884.584649541244</v>
      </c>
      <c r="M105" s="151">
        <f>'[6]Sch 3'!M67</f>
        <v>-24543.807091277915</v>
      </c>
      <c r="N105" s="151">
        <f>'[6]Sch 3'!N67</f>
        <v>-25049.331753625345</v>
      </c>
      <c r="O105" s="151">
        <f>'[6]Sch 3'!O67</f>
        <v>-25420.596526834768</v>
      </c>
      <c r="P105" s="151">
        <f>'[6]Sch 3'!P67</f>
        <v>-25508.456073707785</v>
      </c>
      <c r="Q105" s="151">
        <f>'[6]Sch 3'!Q67</f>
        <v>-25384.132948373168</v>
      </c>
      <c r="R105" s="151">
        <f>'[6]Sch 3'!R67</f>
        <v>-25008.647473889876</v>
      </c>
      <c r="S105" s="151">
        <f>'[6]Sch 3'!S67</f>
        <v>-24180.986554612464</v>
      </c>
      <c r="T105" s="151">
        <f>'[6]Sch 3'!T67</f>
        <v>-22986.587992411969</v>
      </c>
      <c r="U105" s="151">
        <f>'[6]Sch 3'!U67</f>
        <v>-21272.069257050145</v>
      </c>
      <c r="V105" s="152">
        <f>'[6]Sch 3'!V67</f>
        <v>-18949.17272411062</v>
      </c>
      <c r="W105" s="86"/>
      <c r="X105" s="86"/>
      <c r="Y105" s="86"/>
      <c r="Z105" s="86"/>
      <c r="AA105" s="86"/>
    </row>
    <row r="106" spans="1:27" x14ac:dyDescent="0.2">
      <c r="A106" s="182" t="s">
        <v>85</v>
      </c>
      <c r="B106" s="157">
        <f>B105-B94</f>
        <v>-14129.440122293996</v>
      </c>
      <c r="C106" s="157">
        <f t="shared" ref="C106:V106" si="57">C105-C94</f>
        <v>-7866.3232191981788</v>
      </c>
      <c r="D106" s="157">
        <f t="shared" si="57"/>
        <v>-24258.512338635868</v>
      </c>
      <c r="E106" s="157">
        <f t="shared" si="57"/>
        <v>-25710.110360676299</v>
      </c>
      <c r="F106" s="157">
        <f t="shared" si="57"/>
        <v>-27169.963380233137</v>
      </c>
      <c r="G106" s="157">
        <f t="shared" si="57"/>
        <v>-28665.37126415439</v>
      </c>
      <c r="H106" s="157">
        <f t="shared" si="57"/>
        <v>-30153.618528312902</v>
      </c>
      <c r="I106" s="157">
        <f t="shared" si="57"/>
        <v>-31640.908588028993</v>
      </c>
      <c r="J106" s="157">
        <f t="shared" si="57"/>
        <v>-33035.460436893001</v>
      </c>
      <c r="K106" s="157">
        <f t="shared" si="57"/>
        <v>-34405.01440843536</v>
      </c>
      <c r="L106" s="157">
        <f t="shared" si="57"/>
        <v>-35528.543406468802</v>
      </c>
      <c r="M106" s="157">
        <f t="shared" si="57"/>
        <v>-36292.913301290027</v>
      </c>
      <c r="N106" s="157">
        <f t="shared" si="57"/>
        <v>-36884.554409455304</v>
      </c>
      <c r="O106" s="157">
        <f t="shared" si="57"/>
        <v>-37320.71252084108</v>
      </c>
      <c r="P106" s="157">
        <f t="shared" si="57"/>
        <v>-37449.875823066279</v>
      </c>
      <c r="Q106" s="157">
        <f t="shared" si="57"/>
        <v>-37340.713824611645</v>
      </c>
      <c r="R106" s="157">
        <f t="shared" si="57"/>
        <v>-36951.494235259364</v>
      </c>
      <c r="S106" s="157">
        <f t="shared" si="57"/>
        <v>-36078.237928897383</v>
      </c>
      <c r="T106" s="157">
        <f t="shared" si="57"/>
        <v>-34803.188503725156</v>
      </c>
      <c r="U106" s="157">
        <f t="shared" si="57"/>
        <v>-32969.525332741316</v>
      </c>
      <c r="V106" s="158">
        <f t="shared" si="57"/>
        <v>-30485.292056933657</v>
      </c>
      <c r="W106" s="86"/>
      <c r="X106" s="159">
        <f>NPV(10,C106:V106)*1000</f>
        <v>-936972.80143164529</v>
      </c>
      <c r="Y106" s="86"/>
      <c r="Z106" s="176" t="e">
        <f>IRR(C106:V106)</f>
        <v>#NUM!</v>
      </c>
      <c r="AA106" s="86"/>
    </row>
    <row r="107" spans="1:27" s="167" customFormat="1" ht="21" customHeight="1" x14ac:dyDescent="0.2">
      <c r="A107" s="177"/>
      <c r="B107" s="178"/>
      <c r="C107" s="178"/>
      <c r="D107" s="178"/>
      <c r="E107" s="178"/>
      <c r="F107" s="178"/>
      <c r="G107" s="178"/>
      <c r="H107" s="178"/>
      <c r="I107" s="178"/>
      <c r="J107" s="178"/>
      <c r="K107" s="178"/>
      <c r="L107" s="178"/>
      <c r="M107" s="178"/>
      <c r="N107" s="178"/>
      <c r="O107" s="178"/>
      <c r="P107" s="178"/>
      <c r="Q107" s="178"/>
      <c r="R107" s="178"/>
      <c r="S107" s="178"/>
      <c r="T107" s="178"/>
      <c r="U107" s="178"/>
      <c r="V107" s="179"/>
      <c r="W107" s="164"/>
      <c r="X107" s="180">
        <f>X106/37</f>
        <v>-25323.589227882305</v>
      </c>
      <c r="Y107" s="164"/>
      <c r="Z107" s="181"/>
      <c r="AA107" s="164"/>
    </row>
    <row r="108" spans="1:27" x14ac:dyDescent="0.2">
      <c r="A108" s="183" t="s">
        <v>86</v>
      </c>
      <c r="B108" s="184"/>
      <c r="C108" s="184"/>
      <c r="D108" s="184"/>
      <c r="E108" s="184"/>
      <c r="F108" s="184"/>
      <c r="G108" s="184"/>
      <c r="H108" s="184"/>
      <c r="I108" s="184"/>
      <c r="J108" s="184"/>
      <c r="K108" s="184"/>
      <c r="L108" s="184"/>
      <c r="M108" s="184"/>
      <c r="N108" s="184"/>
      <c r="O108" s="184"/>
      <c r="P108" s="184"/>
      <c r="Q108" s="184"/>
      <c r="R108" s="184"/>
      <c r="S108" s="184"/>
      <c r="T108" s="184"/>
      <c r="U108" s="184"/>
      <c r="V108" s="185"/>
      <c r="W108" s="86"/>
      <c r="X108" s="86"/>
      <c r="Y108" s="86"/>
      <c r="Z108" s="86"/>
      <c r="AA108" s="86"/>
    </row>
    <row r="109" spans="1:27" x14ac:dyDescent="0.2">
      <c r="A109" s="150" t="s">
        <v>53</v>
      </c>
      <c r="B109" s="186"/>
      <c r="C109" s="186"/>
      <c r="D109" s="186"/>
      <c r="E109" s="186"/>
      <c r="F109" s="186"/>
      <c r="G109" s="186"/>
      <c r="H109" s="186"/>
      <c r="I109" s="186"/>
      <c r="J109" s="186"/>
      <c r="K109" s="186"/>
      <c r="L109" s="186"/>
      <c r="M109" s="186"/>
      <c r="N109" s="186"/>
      <c r="O109" s="186"/>
      <c r="P109" s="186"/>
      <c r="Q109" s="186"/>
      <c r="R109" s="186"/>
      <c r="S109" s="186"/>
      <c r="T109" s="186"/>
      <c r="U109" s="186"/>
      <c r="V109" s="187"/>
      <c r="W109" s="86"/>
      <c r="X109" s="86"/>
      <c r="Y109" s="86"/>
      <c r="Z109" s="86"/>
      <c r="AA109" s="86"/>
    </row>
    <row r="110" spans="1:27" x14ac:dyDescent="0.2">
      <c r="A110" s="183" t="s">
        <v>87</v>
      </c>
      <c r="B110" s="157">
        <f>B109-B94</f>
        <v>-9819.9662821439961</v>
      </c>
      <c r="C110" s="157">
        <f>C109-C94</f>
        <v>4905.0144725928658</v>
      </c>
      <c r="D110" s="157">
        <f t="shared" ref="D110:V110" si="58">D109-D94</f>
        <v>-10331.611106554044</v>
      </c>
      <c r="E110" s="157">
        <f t="shared" si="58"/>
        <v>-10527.548614498268</v>
      </c>
      <c r="F110" s="157">
        <f t="shared" si="58"/>
        <v>-10716.948878808524</v>
      </c>
      <c r="G110" s="157">
        <f t="shared" si="58"/>
        <v>-10898.657350676349</v>
      </c>
      <c r="H110" s="157">
        <f t="shared" si="58"/>
        <v>-11071.419015642818</v>
      </c>
      <c r="I110" s="157">
        <f t="shared" si="58"/>
        <v>-11233.871101917057</v>
      </c>
      <c r="J110" s="157">
        <f t="shared" si="58"/>
        <v>-11384.535300277101</v>
      </c>
      <c r="K110" s="157">
        <f t="shared" si="58"/>
        <v>-11521.809464202788</v>
      </c>
      <c r="L110" s="157">
        <f t="shared" si="58"/>
        <v>-11643.958756927555</v>
      </c>
      <c r="M110" s="157">
        <f t="shared" si="58"/>
        <v>-11749.106210012109</v>
      </c>
      <c r="N110" s="157">
        <f t="shared" si="58"/>
        <v>-11835.222655829963</v>
      </c>
      <c r="O110" s="157">
        <f t="shared" si="58"/>
        <v>-11900.115994006313</v>
      </c>
      <c r="P110" s="157">
        <f t="shared" si="58"/>
        <v>-11941.419749358492</v>
      </c>
      <c r="Q110" s="157">
        <f t="shared" si="58"/>
        <v>-11956.580876238479</v>
      </c>
      <c r="R110" s="157">
        <f t="shared" si="58"/>
        <v>-11942.846761369487</v>
      </c>
      <c r="S110" s="157">
        <f t="shared" si="58"/>
        <v>-11897.251374284919</v>
      </c>
      <c r="T110" s="157">
        <f t="shared" si="58"/>
        <v>-11816.600511313189</v>
      </c>
      <c r="U110" s="157">
        <f t="shared" si="58"/>
        <v>-11697.456075691169</v>
      </c>
      <c r="V110" s="158">
        <f t="shared" si="58"/>
        <v>-11536.119332823038</v>
      </c>
      <c r="W110" s="86"/>
      <c r="X110" s="159">
        <f>NPV(10,C110:V110)*1000</f>
        <v>351809.14914259373</v>
      </c>
      <c r="Y110" s="86"/>
      <c r="Z110" s="176">
        <f>IRR(C110:V110)</f>
        <v>2.1248156650963503</v>
      </c>
      <c r="AA110" s="86"/>
    </row>
    <row r="111" spans="1:27" x14ac:dyDescent="0.2">
      <c r="A111" s="134"/>
      <c r="B111" s="7"/>
      <c r="C111" s="188"/>
      <c r="D111" s="188"/>
      <c r="E111" s="188"/>
      <c r="F111" s="188"/>
      <c r="G111" s="188"/>
      <c r="H111" s="188"/>
      <c r="I111" s="188"/>
      <c r="J111" s="188"/>
      <c r="K111" s="188"/>
      <c r="L111" s="188"/>
      <c r="M111" s="188"/>
      <c r="N111" s="188"/>
      <c r="O111" s="188"/>
      <c r="P111" s="188"/>
      <c r="Q111" s="188"/>
      <c r="R111" s="188"/>
      <c r="S111" s="188"/>
      <c r="T111" s="188"/>
      <c r="U111" s="188"/>
      <c r="V111" s="188"/>
      <c r="W111" s="86"/>
      <c r="X111" s="86"/>
      <c r="Y111" s="86"/>
      <c r="Z111" s="86"/>
      <c r="AA111" s="86"/>
    </row>
    <row r="112" spans="1:27" x14ac:dyDescent="0.2">
      <c r="A112" s="134"/>
      <c r="B112" s="7"/>
      <c r="C112" s="188"/>
      <c r="D112" s="188"/>
      <c r="E112" s="188"/>
      <c r="F112" s="188"/>
      <c r="G112" s="188"/>
      <c r="H112" s="188"/>
      <c r="I112" s="188"/>
      <c r="J112" s="188"/>
      <c r="K112" s="188"/>
      <c r="L112" s="188"/>
      <c r="M112" s="188"/>
      <c r="N112" s="188"/>
      <c r="O112" s="188"/>
      <c r="P112" s="188"/>
      <c r="Q112" s="188"/>
      <c r="R112" s="188"/>
      <c r="S112" s="188"/>
      <c r="T112" s="188"/>
      <c r="U112" s="188"/>
      <c r="V112" s="188"/>
      <c r="W112" s="86"/>
      <c r="X112" s="86"/>
      <c r="Y112" s="86"/>
      <c r="Z112" s="86"/>
      <c r="AA112" s="86"/>
    </row>
    <row r="113" spans="1:21" x14ac:dyDescent="0.2">
      <c r="A113" s="8"/>
      <c r="B113" s="7"/>
      <c r="C113" s="7"/>
      <c r="D113" s="30"/>
      <c r="E113" s="30"/>
      <c r="F113" s="30"/>
      <c r="G113" s="30"/>
      <c r="H113" s="30"/>
      <c r="I113" s="86"/>
      <c r="J113" s="86"/>
      <c r="K113" s="86"/>
      <c r="L113" s="86"/>
      <c r="M113" s="86"/>
      <c r="N113" s="86"/>
      <c r="O113" s="86"/>
      <c r="P113" s="86"/>
      <c r="Q113" s="86"/>
      <c r="R113" s="86"/>
      <c r="S113" s="86"/>
      <c r="T113" s="86"/>
      <c r="U113" s="86"/>
    </row>
    <row r="114" spans="1:21" x14ac:dyDescent="0.2">
      <c r="A114" s="8"/>
      <c r="B114" s="7"/>
      <c r="C114" s="7"/>
      <c r="D114" s="30"/>
      <c r="E114" s="30"/>
      <c r="F114" s="30"/>
      <c r="G114" s="30"/>
      <c r="H114" s="30"/>
      <c r="I114" s="86"/>
      <c r="J114" s="86"/>
      <c r="K114" s="86"/>
      <c r="L114" s="86"/>
      <c r="M114" s="86"/>
      <c r="N114" s="86"/>
      <c r="O114" s="86"/>
      <c r="P114" s="86"/>
      <c r="Q114" s="86"/>
      <c r="R114" s="86"/>
      <c r="S114" s="86"/>
      <c r="T114" s="86"/>
      <c r="U114" s="86"/>
    </row>
    <row r="115" spans="1:21" x14ac:dyDescent="0.2">
      <c r="A115" s="8"/>
      <c r="B115" s="7"/>
      <c r="C115" s="7"/>
      <c r="D115" s="30"/>
      <c r="E115" s="30"/>
      <c r="F115" s="30"/>
      <c r="G115" s="30"/>
      <c r="H115" s="30"/>
      <c r="I115" s="86"/>
      <c r="J115" s="86"/>
      <c r="K115" s="86"/>
      <c r="L115" s="86"/>
      <c r="M115" s="86"/>
      <c r="N115" s="86"/>
      <c r="O115" s="86"/>
      <c r="P115" s="86"/>
      <c r="Q115" s="86"/>
      <c r="R115" s="86"/>
      <c r="S115" s="86"/>
      <c r="T115" s="86"/>
      <c r="U115" s="86"/>
    </row>
    <row r="116" spans="1:21" x14ac:dyDescent="0.2">
      <c r="A116" s="8"/>
      <c r="B116" s="7"/>
      <c r="C116" s="7"/>
      <c r="D116" s="30"/>
      <c r="E116" s="30"/>
      <c r="F116" s="30"/>
      <c r="G116" s="30"/>
      <c r="H116" s="30"/>
      <c r="I116" s="86"/>
      <c r="J116" s="86"/>
      <c r="K116" s="86"/>
      <c r="L116" s="86"/>
      <c r="M116" s="86"/>
      <c r="N116" s="86"/>
      <c r="O116" s="86"/>
      <c r="P116" s="86"/>
      <c r="Q116" s="86"/>
      <c r="R116" s="86"/>
      <c r="S116" s="86"/>
      <c r="T116" s="86"/>
      <c r="U116" s="86"/>
    </row>
    <row r="117" spans="1:21" x14ac:dyDescent="0.2">
      <c r="A117" s="8"/>
      <c r="B117" s="7"/>
      <c r="C117" s="7"/>
      <c r="D117" s="30"/>
      <c r="E117" s="30"/>
      <c r="F117" s="30"/>
      <c r="G117" s="30"/>
      <c r="H117" s="30"/>
      <c r="I117" s="86"/>
      <c r="J117" s="86"/>
      <c r="K117" s="86"/>
      <c r="L117" s="86"/>
      <c r="M117" s="86"/>
      <c r="N117" s="86"/>
      <c r="O117" s="86"/>
      <c r="P117" s="86"/>
      <c r="Q117" s="86"/>
      <c r="R117" s="86"/>
      <c r="S117" s="86"/>
      <c r="T117" s="86"/>
      <c r="U117" s="86"/>
    </row>
    <row r="118" spans="1:21" x14ac:dyDescent="0.2">
      <c r="B118" s="188"/>
      <c r="C118" s="188"/>
      <c r="D118" s="86"/>
      <c r="E118" s="86"/>
      <c r="F118" s="86"/>
      <c r="G118" s="86"/>
      <c r="H118" s="86"/>
      <c r="I118" s="86"/>
      <c r="J118" s="86"/>
      <c r="K118" s="86"/>
      <c r="L118" s="86"/>
      <c r="M118" s="86"/>
      <c r="N118" s="86"/>
      <c r="O118" s="86"/>
      <c r="P118" s="86"/>
      <c r="Q118" s="86"/>
      <c r="R118" s="86"/>
      <c r="S118" s="86"/>
      <c r="T118" s="86"/>
      <c r="U118" s="86"/>
    </row>
    <row r="119" spans="1:21" x14ac:dyDescent="0.2">
      <c r="B119" s="188"/>
      <c r="C119" s="188"/>
      <c r="D119" s="86"/>
      <c r="E119" s="86"/>
      <c r="F119" s="86"/>
      <c r="G119" s="86"/>
      <c r="H119" s="86"/>
      <c r="I119" s="86"/>
      <c r="J119" s="86"/>
      <c r="K119" s="86"/>
      <c r="L119" s="86"/>
      <c r="M119" s="86"/>
      <c r="N119" s="86"/>
      <c r="O119" s="86"/>
      <c r="P119" s="86"/>
      <c r="Q119" s="86"/>
      <c r="R119" s="86"/>
      <c r="S119" s="86"/>
      <c r="T119" s="86"/>
      <c r="U119" s="86"/>
    </row>
    <row r="120" spans="1:21" x14ac:dyDescent="0.2">
      <c r="B120" s="188"/>
      <c r="C120" s="188"/>
      <c r="D120" s="86"/>
      <c r="E120" s="86"/>
      <c r="F120" s="86"/>
      <c r="G120" s="86"/>
      <c r="H120" s="86"/>
      <c r="I120" s="86"/>
      <c r="J120" s="86"/>
      <c r="K120" s="86"/>
      <c r="L120" s="86"/>
      <c r="M120" s="86"/>
      <c r="N120" s="86"/>
      <c r="O120" s="86"/>
      <c r="P120" s="86"/>
      <c r="Q120" s="86"/>
      <c r="R120" s="86"/>
      <c r="S120" s="86"/>
      <c r="T120" s="86"/>
      <c r="U120" s="86"/>
    </row>
    <row r="121" spans="1:21" x14ac:dyDescent="0.2">
      <c r="B121" s="188"/>
      <c r="C121" s="188"/>
      <c r="D121" s="86"/>
      <c r="E121" s="86"/>
      <c r="F121" s="86"/>
      <c r="G121" s="86"/>
      <c r="H121" s="86"/>
      <c r="I121" s="86"/>
      <c r="J121" s="86"/>
      <c r="K121" s="86"/>
      <c r="L121" s="86"/>
      <c r="M121" s="86"/>
      <c r="N121" s="86"/>
      <c r="O121" s="86"/>
      <c r="P121" s="86"/>
      <c r="Q121" s="86"/>
      <c r="R121" s="86"/>
      <c r="S121" s="86"/>
      <c r="T121" s="86"/>
      <c r="U121" s="86"/>
    </row>
    <row r="122" spans="1:21" x14ac:dyDescent="0.2">
      <c r="B122" s="188"/>
      <c r="C122" s="188"/>
      <c r="D122" s="86"/>
      <c r="E122" s="86"/>
      <c r="F122" s="86"/>
      <c r="G122" s="86"/>
      <c r="H122" s="86"/>
      <c r="I122" s="86"/>
      <c r="J122" s="86"/>
      <c r="K122" s="86"/>
      <c r="L122" s="86"/>
      <c r="M122" s="86"/>
      <c r="N122" s="86"/>
      <c r="O122" s="86"/>
      <c r="P122" s="86"/>
      <c r="Q122" s="86"/>
      <c r="R122" s="86"/>
      <c r="S122" s="86"/>
      <c r="T122" s="86"/>
      <c r="U122" s="86"/>
    </row>
    <row r="123" spans="1:21" x14ac:dyDescent="0.2">
      <c r="B123" s="188"/>
      <c r="C123" s="188"/>
      <c r="D123" s="86"/>
      <c r="E123" s="86"/>
      <c r="F123" s="86"/>
      <c r="G123" s="86"/>
      <c r="H123" s="86"/>
      <c r="I123" s="86"/>
      <c r="J123" s="86"/>
      <c r="K123" s="86"/>
      <c r="L123" s="86"/>
      <c r="M123" s="86"/>
      <c r="N123" s="86"/>
      <c r="O123" s="86"/>
      <c r="P123" s="86"/>
      <c r="Q123" s="86"/>
      <c r="R123" s="86"/>
      <c r="S123" s="86"/>
      <c r="T123" s="86"/>
      <c r="U123" s="86"/>
    </row>
    <row r="124" spans="1:21" x14ac:dyDescent="0.2">
      <c r="B124" s="188"/>
      <c r="C124" s="188"/>
      <c r="D124" s="86"/>
      <c r="E124" s="86"/>
      <c r="F124" s="86"/>
      <c r="G124" s="86"/>
      <c r="H124" s="86"/>
      <c r="I124" s="86"/>
      <c r="J124" s="86"/>
      <c r="K124" s="86"/>
      <c r="L124" s="86"/>
      <c r="M124" s="86"/>
      <c r="N124" s="86"/>
      <c r="O124" s="86"/>
      <c r="P124" s="86"/>
      <c r="Q124" s="86"/>
      <c r="R124" s="86"/>
      <c r="S124" s="86"/>
      <c r="T124" s="86"/>
      <c r="U124" s="86"/>
    </row>
    <row r="125" spans="1:21" x14ac:dyDescent="0.2">
      <c r="B125" s="188"/>
      <c r="C125" s="188"/>
      <c r="D125" s="86"/>
      <c r="E125" s="86"/>
      <c r="F125" s="86"/>
      <c r="G125" s="86"/>
      <c r="H125" s="86"/>
      <c r="I125" s="86"/>
      <c r="J125" s="86"/>
      <c r="K125" s="86"/>
      <c r="L125" s="86"/>
      <c r="M125" s="86"/>
      <c r="N125" s="86"/>
      <c r="O125" s="86"/>
      <c r="P125" s="86"/>
      <c r="Q125" s="86"/>
      <c r="R125" s="86"/>
      <c r="S125" s="86"/>
      <c r="T125" s="86"/>
      <c r="U125" s="86"/>
    </row>
    <row r="126" spans="1:21" x14ac:dyDescent="0.2">
      <c r="B126" s="188"/>
      <c r="C126" s="188"/>
      <c r="D126" s="86"/>
      <c r="E126" s="86"/>
      <c r="F126" s="86"/>
      <c r="G126" s="86"/>
      <c r="H126" s="86"/>
      <c r="I126" s="86"/>
      <c r="J126" s="86"/>
      <c r="K126" s="86"/>
      <c r="L126" s="86"/>
      <c r="M126" s="86"/>
      <c r="N126" s="86"/>
      <c r="O126" s="86"/>
      <c r="P126" s="86"/>
      <c r="Q126" s="86"/>
      <c r="R126" s="86"/>
      <c r="S126" s="86"/>
      <c r="T126" s="86"/>
      <c r="U126" s="86"/>
    </row>
    <row r="127" spans="1:21" x14ac:dyDescent="0.2">
      <c r="B127" s="188"/>
      <c r="C127" s="188"/>
      <c r="D127" s="86"/>
      <c r="E127" s="86"/>
      <c r="F127" s="86"/>
      <c r="G127" s="86"/>
      <c r="H127" s="86"/>
      <c r="I127" s="86"/>
      <c r="J127" s="86"/>
      <c r="K127" s="86"/>
      <c r="L127" s="86"/>
      <c r="M127" s="86"/>
      <c r="N127" s="86"/>
      <c r="O127" s="86"/>
      <c r="P127" s="86"/>
      <c r="Q127" s="86"/>
      <c r="R127" s="86"/>
      <c r="S127" s="86"/>
      <c r="T127" s="86"/>
      <c r="U127" s="86"/>
    </row>
    <row r="128" spans="1:21" x14ac:dyDescent="0.2">
      <c r="B128" s="188"/>
      <c r="C128" s="188"/>
    </row>
    <row r="129" spans="2:3" x14ac:dyDescent="0.2">
      <c r="B129" s="188"/>
      <c r="C129" s="188"/>
    </row>
    <row r="130" spans="2:3" x14ac:dyDescent="0.2">
      <c r="B130" s="188"/>
      <c r="C130" s="188"/>
    </row>
    <row r="131" spans="2:3" x14ac:dyDescent="0.2">
      <c r="B131" s="188"/>
      <c r="C131" s="188"/>
    </row>
    <row r="132" spans="2:3" x14ac:dyDescent="0.2">
      <c r="B132" s="188"/>
      <c r="C132" s="188"/>
    </row>
    <row r="133" spans="2:3" x14ac:dyDescent="0.2">
      <c r="B133" s="188"/>
      <c r="C133" s="188"/>
    </row>
    <row r="134" spans="2:3" x14ac:dyDescent="0.2">
      <c r="B134" s="188"/>
      <c r="C134" s="188"/>
    </row>
    <row r="135" spans="2:3" x14ac:dyDescent="0.2">
      <c r="B135" s="188"/>
      <c r="C135" s="188"/>
    </row>
    <row r="136" spans="2:3" x14ac:dyDescent="0.2">
      <c r="B136" s="188"/>
      <c r="C136" s="188"/>
    </row>
    <row r="137" spans="2:3" x14ac:dyDescent="0.2">
      <c r="B137" s="188"/>
      <c r="C137" s="188"/>
    </row>
    <row r="138" spans="2:3" x14ac:dyDescent="0.2">
      <c r="B138" s="188"/>
      <c r="C138" s="188"/>
    </row>
  </sheetData>
  <mergeCells count="25">
    <mergeCell ref="T4:T5"/>
    <mergeCell ref="U4:U5"/>
    <mergeCell ref="V4:V5"/>
    <mergeCell ref="N4:N5"/>
    <mergeCell ref="O4:O5"/>
    <mergeCell ref="P4:P5"/>
    <mergeCell ref="Q4:Q5"/>
    <mergeCell ref="R4:R5"/>
    <mergeCell ref="S4:S5"/>
    <mergeCell ref="M4:M5"/>
    <mergeCell ref="A1:V1"/>
    <mergeCell ref="A2:V2"/>
    <mergeCell ref="A3:V3"/>
    <mergeCell ref="A4:A5"/>
    <mergeCell ref="B4:B5"/>
    <mergeCell ref="C4:C5"/>
    <mergeCell ref="D4:D5"/>
    <mergeCell ref="E4:E5"/>
    <mergeCell ref="F4:F5"/>
    <mergeCell ref="G4:G5"/>
    <mergeCell ref="H4:H5"/>
    <mergeCell ref="I4:I5"/>
    <mergeCell ref="J4:J5"/>
    <mergeCell ref="K4:K5"/>
    <mergeCell ref="L4:L5"/>
  </mergeCells>
  <printOptions horizontalCentered="1"/>
  <pageMargins left="0.2" right="0.2" top="0.5" bottom="0.5" header="0.3" footer="0.3"/>
  <pageSetup paperSize="5" scale="65" fitToHeight="3" orientation="landscape" r:id="rId1"/>
  <headerFooter>
    <oddHeader xml:space="preserve">&amp;C
</oddHeader>
  </headerFooter>
  <rowBreaks count="2" manualBreakCount="2">
    <brk id="40" max="21" man="1"/>
    <brk id="90" max="2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election activeCell="H17" sqref="A1:H17"/>
    </sheetView>
  </sheetViews>
  <sheetFormatPr defaultRowHeight="15" x14ac:dyDescent="0.25"/>
  <cols>
    <col min="1" max="1" width="28" customWidth="1"/>
    <col min="2" max="2" width="10.5703125" bestFit="1" customWidth="1"/>
  </cols>
  <sheetData>
    <row r="2" spans="1:7" x14ac:dyDescent="0.25">
      <c r="B2">
        <v>2009</v>
      </c>
      <c r="C2">
        <f>B2+1</f>
        <v>2010</v>
      </c>
      <c r="D2">
        <f t="shared" ref="D2:F2" si="0">C2+1</f>
        <v>2011</v>
      </c>
      <c r="E2">
        <f t="shared" si="0"/>
        <v>2012</v>
      </c>
      <c r="F2">
        <f t="shared" si="0"/>
        <v>2013</v>
      </c>
    </row>
    <row r="3" spans="1:7" x14ac:dyDescent="0.25">
      <c r="A3" s="189" t="s">
        <v>88</v>
      </c>
    </row>
    <row r="4" spans="1:7" x14ac:dyDescent="0.25">
      <c r="A4" s="190" t="s">
        <v>89</v>
      </c>
    </row>
    <row r="5" spans="1:7" x14ac:dyDescent="0.25">
      <c r="A5" s="191" t="s">
        <v>92</v>
      </c>
      <c r="B5" s="192">
        <f>'Water Demand'!B11*'Water Demand'!B10</f>
        <v>3545.7</v>
      </c>
      <c r="C5" s="192">
        <f>'Water Demand'!C11*'Water Demand'!C10</f>
        <v>3778.9</v>
      </c>
      <c r="D5" s="192">
        <f>'Water Demand'!D11*'Water Demand'!D10</f>
        <v>3778.9</v>
      </c>
      <c r="E5" s="192">
        <f>'Water Demand'!E11*'Water Demand'!E10</f>
        <v>3778.9</v>
      </c>
      <c r="F5" s="192">
        <f>'Water Demand'!F11*'Water Demand'!F10</f>
        <v>3778.9</v>
      </c>
    </row>
    <row r="6" spans="1:7" x14ac:dyDescent="0.25">
      <c r="A6" s="191" t="s">
        <v>91</v>
      </c>
      <c r="B6" s="192">
        <f>'Water Demand'!B16*'Water Demand'!B15</f>
        <v>3545.7</v>
      </c>
      <c r="C6" s="192">
        <f>'Water Demand'!C16*'Water Demand'!C15</f>
        <v>6784</v>
      </c>
      <c r="D6" s="192">
        <f>'Water Demand'!D16*'Water Demand'!D15</f>
        <v>6784</v>
      </c>
      <c r="E6" s="192">
        <f>'Water Demand'!E16*'Water Demand'!E15</f>
        <v>6784</v>
      </c>
      <c r="F6" s="192">
        <f>'Water Demand'!F16*'Water Demand'!F15</f>
        <v>6784</v>
      </c>
    </row>
    <row r="7" spans="1:7" x14ac:dyDescent="0.25">
      <c r="A7" t="s">
        <v>90</v>
      </c>
      <c r="B7" s="193">
        <f>'Water Demand'!B29/'Water Demand'!B24/365*1000</f>
        <v>46739.999999999993</v>
      </c>
      <c r="C7" s="193">
        <f>'Water Demand'!C29/'Water Demand'!C24/365*1000</f>
        <v>47970</v>
      </c>
      <c r="D7" s="193">
        <f>'Water Demand'!D29/'Water Demand'!D24/365*1000</f>
        <v>47970</v>
      </c>
      <c r="E7" s="193">
        <f>'Water Demand'!E29/'Water Demand'!E24/365*1000</f>
        <v>47970</v>
      </c>
      <c r="F7" s="193">
        <f>'Water Demand'!F29/'Water Demand'!F24/365*1000</f>
        <v>47970</v>
      </c>
      <c r="G7" s="194"/>
    </row>
    <row r="8" spans="1:7" x14ac:dyDescent="0.25">
      <c r="A8" t="s">
        <v>93</v>
      </c>
      <c r="B8" s="195">
        <f>SUM(B5:B7)</f>
        <v>53831.399999999994</v>
      </c>
      <c r="C8" s="195">
        <f t="shared" ref="C8:F8" si="1">SUM(C5:C7)</f>
        <v>58532.9</v>
      </c>
      <c r="D8" s="195">
        <f t="shared" si="1"/>
        <v>58532.9</v>
      </c>
      <c r="E8" s="195">
        <f t="shared" si="1"/>
        <v>58532.9</v>
      </c>
      <c r="F8" s="195">
        <f t="shared" si="1"/>
        <v>58532.9</v>
      </c>
    </row>
    <row r="13" spans="1:7" x14ac:dyDescent="0.25">
      <c r="D13" t="s">
        <v>94</v>
      </c>
    </row>
    <row r="14" spans="1:7" x14ac:dyDescent="0.25">
      <c r="D14" t="s">
        <v>94</v>
      </c>
    </row>
    <row r="15" spans="1:7" x14ac:dyDescent="0.25">
      <c r="D1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User's Guide</vt:lpstr>
      <vt:lpstr>Project Description</vt:lpstr>
      <vt:lpstr>ERR &amp; Sensitivity Analysis</vt:lpstr>
      <vt:lpstr>Cost-Benefit Summary</vt:lpstr>
      <vt:lpstr>Dollar Conversion</vt:lpstr>
      <vt:lpstr>MCC Costs</vt:lpstr>
      <vt:lpstr>Water Demand</vt:lpstr>
      <vt:lpstr>Demand</vt:lpstr>
      <vt:lpstr>Health - DALYs Diarrhea</vt:lpstr>
      <vt:lpstr>Health Assumptions</vt:lpstr>
      <vt:lpstr>Health Beneficiaries</vt:lpstr>
      <vt:lpstr>Health Benefits</vt:lpstr>
      <vt:lpstr>Crystal Ball</vt:lpstr>
      <vt:lpstr>Charts</vt:lpstr>
      <vt:lpstr>Poverty Scorecard</vt:lpstr>
      <vt:lpstr>'Water Demand'!Print_Area</vt:lpstr>
      <vt:lpstr>'Water Demand'!Print_Titles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Mozambique's Water and Sanitation Project: Mocuba Urban Water Supply Activity</dc:title>
  <dc:creator>Millennium Challenge Corporation</dc:creator>
  <cp:lastModifiedBy>mcc</cp:lastModifiedBy>
  <dcterms:created xsi:type="dcterms:W3CDTF">2013-09-16T13:03:14Z</dcterms:created>
  <dcterms:modified xsi:type="dcterms:W3CDTF">2014-11-06T14:15:22Z</dcterms:modified>
</cp:coreProperties>
</file>