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35" windowWidth="7680" windowHeight="4650" activeTab="1"/>
  </bookViews>
  <sheets>
    <sheet name="User's Guide" sheetId="1" r:id="rId1"/>
    <sheet name="Project Description" sheetId="2" r:id="rId2"/>
    <sheet name="CB_DATA_" sheetId="3" state="veryHidden" r:id="rId3"/>
    <sheet name="ERR &amp; Sensitivity Analysis" sheetId="4" r:id="rId4"/>
    <sheet name="All_FBO_AG" sheetId="5" r:id="rId5"/>
    <sheet name="FBO_new_irr" sheetId="6" r:id="rId6"/>
    <sheet name="FBO_AG_existing" sheetId="7" r:id="rId7"/>
  </sheets>
  <externalReferences>
    <externalReference r:id="rId10"/>
  </externalReferences>
  <definedNames>
    <definedName name="CB_4e5a423ed2d3446caa0e6007f57907ec" localSheetId="3" hidden="1">'ERR &amp; Sensitivity Analysis'!$D$11</definedName>
    <definedName name="CB_abfd392defee4828aa346a0b6a260de8" localSheetId="3" hidden="1">'ERR &amp; Sensitivity Analysis'!$D$14</definedName>
    <definedName name="CB_ba34861a299d49949937fe40904b722b" localSheetId="3" hidden="1">'ERR &amp; Sensitivity Analysis'!$D$10</definedName>
    <definedName name="CBWorkbookPriority" hidden="1">-456694519</definedName>
    <definedName name="CBx_12a85cd117aa4e70b729a01dc8084865" localSheetId="2" hidden="1">"'CB_DATA_'!$A$1"</definedName>
    <definedName name="CBx_ff35649f14a8450bb9672b6c412318c1" localSheetId="2" hidden="1">"'ERR &amp; Sensitivity Analysis'!$A$1"</definedName>
    <definedName name="CBx_Sheet_Guid" localSheetId="2" hidden="1">"'12a85cd1-17aa-4e70-b729-a01dc8084865"</definedName>
    <definedName name="CBx_Sheet_Guid" localSheetId="3" hidden="1">"'ff35649f-14a8-450b-b967-2b6c412318c1"</definedName>
    <definedName name="CBx_StorageType" localSheetId="2" hidden="1">1</definedName>
    <definedName name="CBx_StorageType" localSheetId="3" hidden="1">1</definedName>
    <definedName name="changebene">#REF!</definedName>
    <definedName name="changecosts">#REF!</definedName>
    <definedName name="changeinv">#REF!</definedName>
    <definedName name="Class1_wo_expt">#REF!</definedName>
    <definedName name="Class2_wo_expt">#REF!</definedName>
    <definedName name="Class3_wo_expt">#REF!</definedName>
    <definedName name="death_rate_stage_III_T">'[1]Diabetes Costs &amp; Benefits'!$C$26</definedName>
    <definedName name="death_rate_stage_III_UT">'[1]Diabetes Costs &amp; Benefits'!$C$25</definedName>
    <definedName name="death_rate_stage_IV_T">'[1]Hypertension Costs &amp; Benefits'!$C$28</definedName>
    <definedName name="death_rate_stage_IV_UT">'[1]Hypertension Costs &amp; Benefits'!$C$27</definedName>
    <definedName name="I_to_II_T_W">'[1]Hypertension Costs &amp; Benefits'!$J$82</definedName>
    <definedName name="I_to_II_T_WO">'[1]Hypertension Costs &amp; Benefits'!$J$32</definedName>
    <definedName name="I_to_II_UT">'[1]Hypertension Costs &amp; Benefits'!$E$32</definedName>
    <definedName name="II_t0_III_T_WO">'[1]Hypertension Costs &amp; Benefits'!$J$33</definedName>
    <definedName name="II_t0_III_UT">'[1]Hypertension Costs &amp; Benefits'!$E$33</definedName>
    <definedName name="II_to_III_T_W">'[1]Hypertension Costs &amp; Benefits'!$J$83</definedName>
    <definedName name="II_to_III_UT">'[1]Diabetes Costs &amp; Benefits'!$E$31</definedName>
    <definedName name="III_to_IV_T_W">'[1]Hypertension Costs &amp; Benefits'!$J$84</definedName>
    <definedName name="III_to_IV_T_WO">'[1]Hypertension Costs &amp; Benefits'!$J$34</definedName>
    <definedName name="III_to_IV_UT">'[1]Hypertension Costs &amp; Benefits'!$E$34</definedName>
    <definedName name="income_p">'[1]Hypertension Costs &amp; Benefits'!$E$6</definedName>
    <definedName name="incrnetchange">#REF!</definedName>
    <definedName name="incrswitch">#REF!</definedName>
    <definedName name="pop_growth">'[1]Hypertension Costs &amp; Benefits'!$C$5</definedName>
  </definedNames>
  <calcPr fullCalcOnLoad="1"/>
</workbook>
</file>

<file path=xl/sharedStrings.xml><?xml version="1.0" encoding="utf-8"?>
<sst xmlns="http://schemas.openxmlformats.org/spreadsheetml/2006/main" count="294" uniqueCount="103">
  <si>
    <t>The irrigated farms are more sensitive to the performance of the application of improved technology and premium attached to FBO membership. The development cost for shallow dams is over USD 4,000 per hectare with annual operating costs of about USD 125 per hectare and may reflect a difficulty of achieving economies of scale. The costs of the proposed irrigation schemes will need to be carefully reassessed at the feasibility stage. The returns to new irrigation drop to from 3% to 5% should incremental net benefits fall by one-third as compared to the base case. In aggregate one could consider the consequences of achieving only half the base incremental benefits across all farms or of having only half the expected number of FBOs participate in the Program. In this case the overall return to the Agriculture Project, including marginal or no positive returns to new irrigation schemes, would be about 12%. After accounting for the capital costs of additional bank branches and the costs of the land tenure facilitation facility, the total return the Project would become about 9% (ignoring the contributions of the cool stores and off-farm post harvest storage facilities, which constitute a small percentage of total Program costs).</t>
  </si>
  <si>
    <t>The following spreadsheets are outputs of farm modeling implemented using Farmod software. Farmod calculates crop models, area and household models, subproject and project models of production, input and labor use, and measures of revenue, investment and operating costs, and family income. The software can be downloaded at &lt; http://www.worldbank.org/html/opr/costab/contents.html &gt;.  For further details on the parameter inputs used in the MCC calculation, please contact the Office of the Chief Economist.</t>
  </si>
  <si>
    <t>Summary of sensitivity analysis for specific activities and areas</t>
  </si>
  <si>
    <t xml:space="preserve">While all other incremental costs remain the same, the returns to the rainfed farms producing staple crops continue to be positive for decreases in incremental benefits relative to base estimates that are as much as 50%. For the irrigated farms in the north and the Afram Plains, incremental benefits can fall as much as about a third. The new irrigated farms in the SHB can withstand a drop in estimated incremental benefits that are as great as 25%. The existing pineapple farms are very sensitive to changes in incremental benefits. The response of returns (except for those of existing pineapple outgrowers) to increases in incremental costs is not sensitive for adverse variations in benefits while holding incremental costs constant. In practice, however, if incremental benefits turn out to be much less than anticipated, corresponding changes in expenditure would likely occur and lessen the impact on overall incremental net benefits. The decrease in incremental benefits for the rainfed farms cultivating staple crops, for example, results in a decrease in incremental net benefits of about 80% to 85%.  Essentially for this to occur there must be the unlikely outcome that the yield response to the application of improved seed and fertilizers could be less than 50% over the case where none of these inputs are used at all, or some other combination of no avoided losses in post harvest, no advantage to marketing as a FBO and modest yield increases from improved planting material and other inputs equivalent to the same outcome.          </t>
  </si>
  <si>
    <t>One should read this sheet first, as it offers a summary of the project, a list of components, and states the economic rationale for the project.</t>
  </si>
  <si>
    <t>ERR &amp; Sensitivity Analysis</t>
  </si>
  <si>
    <t>All_FBO_AG</t>
  </si>
  <si>
    <t>FBO_new_irr</t>
  </si>
  <si>
    <t>FBO_AG_existing</t>
  </si>
  <si>
    <t>Summarizes how the ERR may change due to varying costs and benefits.</t>
  </si>
  <si>
    <t xml:space="preserve">The worksheet summarizes the costs and benefits associated with MCC investments. The Net Benefits - in terms of additional revenue net of the farmer and MCC costs - are summarized by region and year, and the associated ERR is computed over a 20-year timeframe.  </t>
  </si>
  <si>
    <t>This worksheet presents similar ERR calculations but limited to those FBOs where existing irrigation will be utilized.</t>
  </si>
  <si>
    <r>
      <t xml:space="preserve">• </t>
    </r>
    <r>
      <rPr>
        <i/>
        <sz val="10"/>
        <rFont val="Arial"/>
        <family val="2"/>
      </rPr>
      <t>Irrigation Development Activity</t>
    </r>
    <r>
      <rPr>
        <sz val="10"/>
        <rFont val="Arial"/>
        <family val="2"/>
      </rPr>
      <t>: To establish a limited number of retention ponds and weirs requested by the FBOs and FBO partnerships for whom access to water is critical to the success of their businesses.</t>
    </r>
  </si>
  <si>
    <r>
      <t xml:space="preserve">• </t>
    </r>
    <r>
      <rPr>
        <i/>
        <sz val="10"/>
        <rFont val="Arial"/>
        <family val="2"/>
      </rPr>
      <t>Land Tenure Facilitation Activity</t>
    </r>
    <r>
      <rPr>
        <sz val="10"/>
        <rFont val="Arial"/>
        <family val="2"/>
      </rPr>
      <t>: To improve tenure security for existing land users and to facilitate access to land for higher value agricultural crops in the Intervention Zones.</t>
    </r>
  </si>
  <si>
    <r>
      <t xml:space="preserve">• </t>
    </r>
    <r>
      <rPr>
        <i/>
        <sz val="10"/>
        <rFont val="Arial"/>
        <family val="2"/>
      </rPr>
      <t>Improvement of Credit Services for On-Farm and Value Chain Investments Activity</t>
    </r>
    <r>
      <rPr>
        <sz val="10"/>
        <rFont val="Arial"/>
        <family val="2"/>
      </rPr>
      <t>: To augment the supply of, and access to, credit provided by financial institutions operating in the Intervention Zones, providing seasonal credit to FBOs through commercial and rural banks, as well as through non-traditional channels such as input suppliers, and medium-term credit through banks to finance capital goods such as irrigation and post harvest processing and storage facilities.</t>
    </r>
  </si>
  <si>
    <t>This worksheet presents similar ERR calculations but limited to those FBOs where irrigation will be introduced.</t>
  </si>
  <si>
    <r>
      <t xml:space="preserve">• </t>
    </r>
    <r>
      <rPr>
        <i/>
        <sz val="10"/>
        <rFont val="Arial"/>
        <family val="2"/>
      </rPr>
      <t>Farmer and Enterprise Training in Commercial Agriculture Activity</t>
    </r>
    <r>
      <rPr>
        <sz val="10"/>
        <rFont val="Arial"/>
        <family val="2"/>
      </rPr>
      <t>: To accelerate the development of commercial skills and capacity among Farmer Based Organizations (FBOs) and their business partners, including entities adding value to agricultural crops such as processors and marketers.</t>
    </r>
  </si>
  <si>
    <t>The Agriculture Project is designed to enhance returns from staple food and horticulture crops produced mainly by poor, smallholder farmers and to improve delivery of business and technical services to support the expansion of commercial agriculture. The primary vehicle will be farmer-based organizations (FBOs) that mobilize farmers, service providers, marketers and value-adding enterprises to become business-oriented and market-driven.  The project will include a number of activities, outlined below*:</t>
  </si>
  <si>
    <r>
      <t>*</t>
    </r>
    <r>
      <rPr>
        <sz val="9"/>
        <rFont val="Arial"/>
        <family val="2"/>
      </rPr>
      <t xml:space="preserve"> The Project's Post-Harvest Handling activities are presented as part of a separate file.</t>
    </r>
  </si>
  <si>
    <t>The Agriculture Project is designed to enhance returns from staple food and horticulture crops produced mainly by poor, smallholder farmers and to improve delivery of business and technical services to support the expansion of commercial agriculture. The primary vehicle will be farmer-based organizations (FBOs) that mobilize farmers, service providers, marketers and value-adding enterprises to become business-oriented and market-driven.  The Project will support the development of FBOs, with about 50 smallholder farmer members each, located throughout the three Intervention Zones. For those farmers, average farm size in the North is two hectares predominately producing staple crops and mangos; in the Afram Basin, one to two hectares in staple crops and vegetables; and in the south, one to two hectares in staple crops, vegetables and tropical fruits.The project will include a number of activities, outlined below*.</t>
  </si>
  <si>
    <r>
      <t xml:space="preserve">• </t>
    </r>
    <r>
      <rPr>
        <i/>
        <sz val="10"/>
        <rFont val="Arial"/>
        <family val="2"/>
      </rPr>
      <t>Land Tenure Facilitation Activity</t>
    </r>
    <r>
      <rPr>
        <sz val="10"/>
        <rFont val="Arial"/>
        <family val="2"/>
      </rPr>
      <t>: The activity hopes to improve tenure security for existing land users and to facilitate access to land for higher value agricultural crops in the Intervention Zones.  It will include several components: (i) Facilitating land transactions by providing on–demand Land Services; (ii) Piloting systematic demarcation and registration of rural land rights in three districts (Awutu Efutu Senya, Savelugu Nanton, and Afram Plains); (iii) Applied analysis, training and outreach are planned to contribute to the ongoing land policy dialogue at the national level and to
help advance innovative solutions to problems that will be encountered in the course of implementation; (iv) Improving the ability of the courts to process land dispute cases.</t>
    </r>
  </si>
  <si>
    <t>The Program’s activity to facilitate land registration and titling is expected to reduce the costs of these transactions. In principle these can be estimated in terms of the reduction of time now required to identify the relevant customary administrators of land, and to negotiate and execute the formal process of registration. The work flow for the service facilitating the acquisition of land, however, will be appreciated only following the
implementation of agricultural activity in pilot districts. In lieu of assigning now a demand for the service and estimating time savings on the basis of that estimated demand, the costs of the this program activity are accounted against the incremental net benefits of the FBO training without ascribing any direct benefits from the land activity. Similarly, the costs of the credit activitiy are included with none of their associated benefits.</t>
  </si>
  <si>
    <t>Ghana: Development of Agriculture and Value Added Project</t>
  </si>
  <si>
    <t>Investment Memo</t>
  </si>
  <si>
    <t>$241 million</t>
  </si>
  <si>
    <t xml:space="preserve">Costs included in ERR </t>
  </si>
  <si>
    <t>• Incremental farm investment costs
• Incremental farm operational costs
• Investment and oversight costs of FBO training
• Investment and compact-period operational costs of services to facilitate acquisition of land (included in aggregated ERR estimate)
• Investment costs of expanding credit offices; training and oversight costs associated with developing services in rural areas (included in aggregated ERR estimate)</t>
  </si>
  <si>
    <t>ERR 29% over 20 years before inclusion of credit and land facilitation costs; ERR 22% after inclusion of credit and land facilitation costs</t>
  </si>
  <si>
    <t>• Crop yields higher than without project
• Farmgate prices for cash crops higher than without project
• Farmgate prices for inputs lower than without project
• Expansion of cropped areas</t>
  </si>
  <si>
    <t>Activity</t>
  </si>
  <si>
    <t>Farmer and Enterprise Training, Irrigation, Credit, and Land Tenure Activities</t>
  </si>
  <si>
    <t xml:space="preserve">The 23 districts within the three Intervention Zones are among the poorest districts in Ghana as measured by poverty incidence, where poverty is defined as average per capita daily income of two dollars or less. For these households agriculture is the principal source of income. By and large
smallholders employ a very low level of inputs in cultivation and technically there is considerable scope to improve performance. The first-order impact that the Program should be able to achieve is to raise farm productivity within the three zones. There is considerable scope for improvements in the yields of staple crops in the north and in the west of the Afram Plains Basin through the use of improved planting material and fertilizers. The development of small-scale irrigation schemes in each of the regions will also open avenues for expanding the cultivation of high-value crops. Assistance under the Program to improve packing and other handling facilities for exports will further encourage this orientation among existing and new smallholder producers. </t>
  </si>
  <si>
    <t xml:space="preserve">Farmer training through FBOs is the principal vehicle of the Program for introducing the adoption of improved agricultural technologies and the application of business practices to smallholder cultivation. The analysis of the Agriculture Project considers the scale of changes at the farm level one might expect of farmers participating in an FBO. One should expect to see improved farmgate prices for marketable surplus through bulk marketing that enforces some uniformity in quality and characteristics. As a working figure, the analysis estimates that the organization of bulk marketing, including purchases of inputs, would increase the value of farm production on the order of at least ten percent. Given the structure of trading margins and transport costs a higher premium might be possible but there is most likely very limited scope to push far beyond this baseline improvement. Farmers could also be expected eventually to expand their cultivated areas in response to the prices on offer to them for their produce. The analysis considered changes in farm performance that would constitute a reasonable and conservative base case. Large changes in farmer behavior in terms of substantially expanding cultivated area are not initially expected but could take place if farmers are convinced of the advantages of the FBO arrangements and their sustainability. </t>
  </si>
  <si>
    <t>Last updated: 6/22/2006</t>
  </si>
  <si>
    <t>Spreadsheet version</t>
  </si>
  <si>
    <t>Date</t>
  </si>
  <si>
    <t>Amount of MCC funds</t>
  </si>
  <si>
    <t>Project description</t>
  </si>
  <si>
    <t>Benefit streams included in ERR</t>
  </si>
  <si>
    <t>Estimated ERR and time horizon</t>
  </si>
  <si>
    <t>Worksheets in this file</t>
  </si>
  <si>
    <t>ERR and sensitivity analysis</t>
  </si>
  <si>
    <t>Parameter type</t>
  </si>
  <si>
    <t>Description of key parameters</t>
  </si>
  <si>
    <t>Parameter values</t>
  </si>
  <si>
    <t>User Input</t>
  </si>
  <si>
    <t>MCC Estimate</t>
  </si>
  <si>
    <t>Plausible Range</t>
  </si>
  <si>
    <t xml:space="preserve">Values used in ERR computation </t>
  </si>
  <si>
    <t>Actual costs as a percentage of estimated costs</t>
  </si>
  <si>
    <t>80 - 120%</t>
  </si>
  <si>
    <t>Actual benefits as a percentage of estimated benefits</t>
  </si>
  <si>
    <t>Ghana Compact</t>
  </si>
  <si>
    <t>Consolidated Cost/Benefit Streams for Development</t>
  </si>
  <si>
    <t>Base Benefit/Cost Streams</t>
  </si>
  <si>
    <t>Compact Year</t>
  </si>
  <si>
    <t>Incremental Farm Revenues</t>
  </si>
  <si>
    <t>Incremental Farm Costs</t>
  </si>
  <si>
    <t>Incremental Net Farm Benefits</t>
  </si>
  <si>
    <t>Total Incremental Net Benefits</t>
  </si>
  <si>
    <t>FBO Investment Cost</t>
  </si>
  <si>
    <t>Afram Plains Basin East</t>
  </si>
  <si>
    <t>(USD'000)</t>
  </si>
  <si>
    <t>Afram Plains Basin West</t>
  </si>
  <si>
    <t>Afram Plains Basin Irrigated</t>
  </si>
  <si>
    <t>Northern Area</t>
  </si>
  <si>
    <t>Northern Area Irrigation (Weir)</t>
  </si>
  <si>
    <t>Northern Area Irrigation (Dam)</t>
  </si>
  <si>
    <t>SHB Existing Pineapple Outgrowers</t>
  </si>
  <si>
    <t>SHB Existing Vegetable Farms</t>
  </si>
  <si>
    <t>SHB New Irrigated Pineapple Outgrowers</t>
  </si>
  <si>
    <t>SHB New Irrigated Vegetable Farms</t>
  </si>
  <si>
    <t>SHB Staple Crops</t>
  </si>
  <si>
    <t>Total Streams</t>
  </si>
  <si>
    <t>FBO Compact Investment Cost</t>
  </si>
  <si>
    <t>Incremental Ag Credit Office Investment Costs</t>
  </si>
  <si>
    <t>Capital Expenditures</t>
  </si>
  <si>
    <t>Training</t>
  </si>
  <si>
    <t>Oversight</t>
  </si>
  <si>
    <t>Total Incremental Ag. Credit Costs</t>
  </si>
  <si>
    <t>Ghana</t>
  </si>
  <si>
    <t>Compact Analysis</t>
  </si>
  <si>
    <t>Incremental Net Benefits of FBOs</t>
  </si>
  <si>
    <t>Irrigation Scheme FBOs</t>
  </si>
  <si>
    <t>Northern Area Irrigation (Shallow Dam)</t>
  </si>
  <si>
    <t>Incremental Net Benefits after Credit Costs</t>
  </si>
  <si>
    <t>increase in farmgate price with cool chain installation</t>
  </si>
  <si>
    <t>Land Tenure Facilitation Costs</t>
  </si>
  <si>
    <t>Incremental Net Benefits after Credit and Land Costs</t>
  </si>
  <si>
    <t>Project Description</t>
  </si>
  <si>
    <t>Summary</t>
  </si>
  <si>
    <t>Components</t>
  </si>
  <si>
    <t>Economic Rationale</t>
  </si>
  <si>
    <t>Consolidated Cost/Benefit Streams</t>
  </si>
  <si>
    <t xml:space="preserve">Economic rate of return (ERR)*: </t>
  </si>
  <si>
    <r>
      <t>*</t>
    </r>
    <r>
      <rPr>
        <b/>
        <sz val="8"/>
        <rFont val="Arial"/>
        <family val="2"/>
      </rPr>
      <t xml:space="preserve"> (including Land Tenure and Credit Costs)</t>
    </r>
  </si>
  <si>
    <t>Cost scenario (actual costs as % of estimated costs)</t>
  </si>
  <si>
    <t>Benefit scenario (actual benefits as % of estimated benefits)</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</si>
  <si>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xml:space="preserve">" button at right.  </t>
    </r>
  </si>
  <si>
    <r>
      <t xml:space="preserve">MCC Estimated ERR </t>
    </r>
    <r>
      <rPr>
        <b/>
        <sz val="8"/>
        <rFont val="Arial"/>
        <family val="2"/>
      </rPr>
      <t>(as of 6/22/2006)</t>
    </r>
    <r>
      <rPr>
        <b/>
        <sz val="10"/>
        <rFont val="Arial"/>
        <family val="2"/>
      </rPr>
      <t>*:</t>
    </r>
  </si>
  <si>
    <t>Last updated:  6/22/2006</t>
  </si>
  <si>
    <r>
      <t xml:space="preserve">• </t>
    </r>
    <r>
      <rPr>
        <i/>
        <sz val="10"/>
        <rFont val="Arial"/>
        <family val="2"/>
      </rPr>
      <t>Farmer and Enterprise Training in Commercial Agriculture Activity</t>
    </r>
    <r>
      <rPr>
        <sz val="10"/>
        <rFont val="Arial"/>
        <family val="2"/>
      </rPr>
      <t xml:space="preserve">: The activity hopes to accelerate the development of commercial skills and capacity among Farmer Based Organizations (FBOs) and their business partners, including entities adding value to agricultural crops such as processors and marketers. The activity will include an intensive, multi-phase commercial training program will be offered to the FBOs to significantly improve their skills in management, business planning, technology applications and marketing. Each phase of the program will incorporate training to improve business literacy and numeracy of the members of the FBOs. A priority will be placed on attracting high level participation of women and young adults and on encouraging their engagement in agriculture business opportunities in the target districts in each Intervention Zone. </t>
    </r>
  </si>
  <si>
    <r>
      <t xml:space="preserve">• </t>
    </r>
    <r>
      <rPr>
        <i/>
        <sz val="10"/>
        <rFont val="Arial"/>
        <family val="2"/>
      </rPr>
      <t>Irrigation Development Activity</t>
    </r>
    <r>
      <rPr>
        <sz val="10"/>
        <rFont val="Arial"/>
        <family val="2"/>
      </rPr>
      <t>: The activity will implement water retention technology requested by the FBOs and FBO partnerships for whom access to water is critical to the success of their businesses.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</si>
</sst>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
    <numFmt numFmtId="168" formatCode="0.00,,"/>
    <numFmt numFmtId="169" formatCode="#,##0.0"/>
    <numFmt numFmtId="170" formatCode="#,##0.000"/>
    <numFmt numFmtId="171" formatCode="0.0,,"/>
    <numFmt numFmtId="172" formatCode="[$-409]dddd\,\ mmmm\ dd\,\ yyyy"/>
    <numFmt numFmtId="173" formatCode="_(* #,##0.0_);_(* \(#,##0.0\);_(* &quot;-&quot;??_);_(@_)"/>
    <numFmt numFmtId="174" formatCode="_(* #,##0_);_(* \(#,##0\);_(* &quot;-&quot;??_);_(@_)"/>
  </numFmts>
  <fonts count="17">
    <font>
      <sz val="10"/>
      <name val="Arial"/>
      <family val="0"/>
    </font>
    <font>
      <sz val="8"/>
      <name val="Arial"/>
      <family val="0"/>
    </font>
    <font>
      <u val="single"/>
      <sz val="10"/>
      <color indexed="36"/>
      <name val="Arial"/>
      <family val="0"/>
    </font>
    <font>
      <u val="single"/>
      <sz val="10"/>
      <color indexed="12"/>
      <name val="Arial"/>
      <family val="0"/>
    </font>
    <font>
      <b/>
      <sz val="16"/>
      <name val="Arial"/>
      <family val="2"/>
    </font>
    <font>
      <sz val="14"/>
      <name val="Arial"/>
      <family val="0"/>
    </font>
    <font>
      <b/>
      <sz val="10"/>
      <name val="Arial"/>
      <family val="2"/>
    </font>
    <font>
      <sz val="8"/>
      <color indexed="17"/>
      <name val="Arial"/>
      <family val="2"/>
    </font>
    <font>
      <sz val="10"/>
      <color indexed="63"/>
      <name val="Arial"/>
      <family val="0"/>
    </font>
    <font>
      <b/>
      <sz val="12"/>
      <name val="Arial"/>
      <family val="2"/>
    </font>
    <font>
      <sz val="10"/>
      <color indexed="12"/>
      <name val="Arial"/>
      <family val="2"/>
    </font>
    <font>
      <b/>
      <sz val="10"/>
      <color indexed="12"/>
      <name val="Arial"/>
      <family val="2"/>
    </font>
    <font>
      <b/>
      <sz val="10"/>
      <color indexed="9"/>
      <name val="Arial"/>
      <family val="2"/>
    </font>
    <font>
      <b/>
      <sz val="8"/>
      <name val="Arial"/>
      <family val="2"/>
    </font>
    <font>
      <sz val="12"/>
      <name val="Arial"/>
      <family val="0"/>
    </font>
    <font>
      <i/>
      <sz val="10"/>
      <name val="Arial"/>
      <family val="2"/>
    </font>
    <font>
      <sz val="9"/>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37">
    <border>
      <left/>
      <right/>
      <top/>
      <bottom/>
      <diagonal/>
    </border>
    <border>
      <left>
        <color indexed="63"/>
      </left>
      <right>
        <color indexed="63"/>
      </right>
      <top>
        <color indexed="63"/>
      </top>
      <bottom style="thin"/>
    </border>
    <border>
      <left style="double"/>
      <right style="thin"/>
      <top style="double"/>
      <bottom style="double"/>
    </border>
    <border>
      <left style="double"/>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color indexed="63"/>
      </top>
      <bottom style="thin"/>
    </border>
    <border>
      <left>
        <color indexed="63"/>
      </left>
      <right style="double"/>
      <top>
        <color indexed="63"/>
      </top>
      <bottom>
        <color indexed="63"/>
      </bottom>
    </border>
    <border>
      <left style="thin"/>
      <right style="double"/>
      <top>
        <color indexed="63"/>
      </top>
      <bottom style="double"/>
    </border>
    <border>
      <left style="thin"/>
      <right style="thin"/>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double"/>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double"/>
      <top style="thin"/>
      <bottom>
        <color indexed="63"/>
      </bottom>
    </border>
    <border>
      <left style="double"/>
      <right style="thin"/>
      <top>
        <color indexed="63"/>
      </top>
      <bottom style="double"/>
    </border>
    <border>
      <left style="double"/>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1" xfId="0" applyBorder="1" applyAlignment="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xf>
    <xf numFmtId="0" fontId="6" fillId="0" borderId="0" xfId="0" applyFont="1" applyBorder="1" applyAlignment="1">
      <alignment/>
    </xf>
    <xf numFmtId="0" fontId="0" fillId="0" borderId="0" xfId="0" applyBorder="1" applyAlignment="1">
      <alignment horizontal="left" vertical="top"/>
    </xf>
    <xf numFmtId="0" fontId="0" fillId="0" borderId="0" xfId="0" applyNumberFormat="1" applyBorder="1" applyAlignment="1">
      <alignment vertical="top" wrapText="1"/>
    </xf>
    <xf numFmtId="0" fontId="6" fillId="0" borderId="0" xfId="0" applyNumberFormat="1" applyFont="1" applyBorder="1" applyAlignment="1">
      <alignment vertical="top" wrapText="1"/>
    </xf>
    <xf numFmtId="0" fontId="0" fillId="0" borderId="0" xfId="0" applyFont="1" applyBorder="1" applyAlignment="1">
      <alignment horizontal="justify" vertical="top" wrapText="1"/>
    </xf>
    <xf numFmtId="0" fontId="6" fillId="0" borderId="0" xfId="0" applyFont="1" applyBorder="1" applyAlignment="1">
      <alignment horizontal="justify" vertical="top" wrapText="1"/>
    </xf>
    <xf numFmtId="0" fontId="0" fillId="0" borderId="0" xfId="0" applyNumberFormat="1" applyBorder="1" applyAlignment="1">
      <alignment wrapText="1"/>
    </xf>
    <xf numFmtId="14" fontId="7" fillId="0" borderId="0" xfId="0" applyNumberFormat="1" applyFont="1" applyBorder="1" applyAlignment="1">
      <alignment horizontal="right" vertical="top"/>
    </xf>
    <xf numFmtId="0" fontId="0" fillId="0" borderId="0" xfId="0" applyFont="1" applyFill="1" applyBorder="1" applyAlignment="1">
      <alignment horizontal="justify" vertical="center" wrapText="1"/>
    </xf>
    <xf numFmtId="0" fontId="7" fillId="0" borderId="0" xfId="0" applyFont="1" applyAlignment="1">
      <alignment horizontal="right"/>
    </xf>
    <xf numFmtId="14" fontId="7" fillId="0" borderId="0" xfId="0" applyNumberFormat="1" applyFont="1" applyAlignment="1">
      <alignment horizontal="left"/>
    </xf>
    <xf numFmtId="0" fontId="0" fillId="0" borderId="2" xfId="0" applyFont="1" applyBorder="1" applyAlignment="1">
      <alignment horizontal="left" vertical="center" wrapText="1"/>
    </xf>
    <xf numFmtId="0" fontId="0" fillId="0" borderId="0" xfId="0" applyAlignment="1">
      <alignmen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14" fontId="0" fillId="0" borderId="6" xfId="0" applyNumberFormat="1"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justify" vertical="top" wrapText="1"/>
    </xf>
    <xf numFmtId="0" fontId="0" fillId="0" borderId="8" xfId="0" applyFont="1" applyBorder="1" applyAlignment="1">
      <alignment horizontal="justify" vertical="top" wrapTex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5"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top" wrapText="1"/>
    </xf>
    <xf numFmtId="0" fontId="3" fillId="0" borderId="4" xfId="20"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3" fillId="0" borderId="4" xfId="20" applyFill="1" applyBorder="1" applyAlignment="1">
      <alignment horizontal="justify" vertical="top" wrapText="1"/>
    </xf>
    <xf numFmtId="0" fontId="0" fillId="0" borderId="0" xfId="0" applyAlignment="1">
      <alignment wrapText="1"/>
    </xf>
    <xf numFmtId="0" fontId="0" fillId="0" borderId="4" xfId="0" applyBorder="1" applyAlignment="1">
      <alignment wrapText="1"/>
    </xf>
    <xf numFmtId="0" fontId="3" fillId="0" borderId="4" xfId="20" applyBorder="1" applyAlignment="1">
      <alignment wrapText="1"/>
    </xf>
    <xf numFmtId="0" fontId="0" fillId="0" borderId="4" xfId="0" applyNumberFormat="1" applyBorder="1" applyAlignment="1">
      <alignment wrapText="1"/>
    </xf>
    <xf numFmtId="0" fontId="3" fillId="0" borderId="4" xfId="20" applyNumberFormat="1" applyBorder="1" applyAlignment="1">
      <alignment wrapText="1"/>
    </xf>
    <xf numFmtId="0" fontId="0" fillId="0" borderId="10" xfId="0" applyBorder="1" applyAlignment="1">
      <alignment wrapText="1"/>
    </xf>
    <xf numFmtId="0" fontId="8" fillId="0" borderId="0" xfId="0" applyFont="1" applyAlignment="1">
      <alignment/>
    </xf>
    <xf numFmtId="0" fontId="4" fillId="0" borderId="0" xfId="0" applyFont="1" applyAlignment="1">
      <alignment/>
    </xf>
    <xf numFmtId="0" fontId="7" fillId="0" borderId="0" xfId="0" applyFont="1" applyAlignment="1">
      <alignment horizontal="right" vertical="top"/>
    </xf>
    <xf numFmtId="0" fontId="5" fillId="0" borderId="0" xfId="0" applyFont="1" applyAlignment="1">
      <alignment/>
    </xf>
    <xf numFmtId="14" fontId="7" fillId="0" borderId="0" xfId="0" applyNumberFormat="1" applyFont="1" applyAlignment="1">
      <alignment horizontal="right" vertical="top"/>
    </xf>
    <xf numFmtId="0" fontId="9" fillId="0" borderId="0" xfId="0" applyFont="1" applyAlignment="1">
      <alignment/>
    </xf>
    <xf numFmtId="0" fontId="1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0" xfId="0" applyFont="1" applyAlignment="1">
      <alignment/>
    </xf>
    <xf numFmtId="0" fontId="0" fillId="0" borderId="12" xfId="0" applyFont="1" applyBorder="1" applyAlignment="1">
      <alignment horizontal="center" vertical="center" wrapText="1"/>
    </xf>
    <xf numFmtId="0" fontId="0" fillId="0" borderId="0" xfId="0" applyFont="1" applyAlignment="1">
      <alignment/>
    </xf>
    <xf numFmtId="0" fontId="0" fillId="0" borderId="13" xfId="0" applyFill="1" applyBorder="1" applyAlignment="1">
      <alignment vertical="center"/>
    </xf>
    <xf numFmtId="0" fontId="0" fillId="0" borderId="0" xfId="0" applyBorder="1" applyAlignment="1">
      <alignment vertical="center" wrapText="1"/>
    </xf>
    <xf numFmtId="9" fontId="11" fillId="2" borderId="14" xfId="0" applyNumberFormat="1" applyFont="1" applyFill="1" applyBorder="1" applyAlignment="1">
      <alignment horizontal="center" vertical="center"/>
    </xf>
    <xf numFmtId="9" fontId="0" fillId="0" borderId="13" xfId="0" applyNumberFormat="1" applyBorder="1" applyAlignment="1">
      <alignment horizontal="center" vertical="center"/>
    </xf>
    <xf numFmtId="0" fontId="0" fillId="0" borderId="15" xfId="0" applyBorder="1" applyAlignment="1">
      <alignment horizontal="center" vertical="center"/>
    </xf>
    <xf numFmtId="9" fontId="0" fillId="3" borderId="13" xfId="0" applyNumberFormat="1" applyFont="1" applyFill="1" applyBorder="1" applyAlignment="1">
      <alignment horizontal="center" vertical="center"/>
    </xf>
    <xf numFmtId="0" fontId="0" fillId="0" borderId="16" xfId="0" applyFill="1" applyBorder="1" applyAlignment="1">
      <alignment vertical="center"/>
    </xf>
    <xf numFmtId="0" fontId="0" fillId="0" borderId="1" xfId="0" applyBorder="1" applyAlignment="1">
      <alignment vertical="center" wrapText="1"/>
    </xf>
    <xf numFmtId="9" fontId="11" fillId="2" borderId="17" xfId="0" applyNumberFormat="1" applyFont="1" applyFill="1" applyBorder="1" applyAlignment="1">
      <alignment horizontal="center" vertical="center"/>
    </xf>
    <xf numFmtId="9" fontId="0" fillId="0" borderId="16" xfId="0" applyNumberFormat="1" applyBorder="1" applyAlignment="1">
      <alignment horizontal="center" vertical="center"/>
    </xf>
    <xf numFmtId="0" fontId="0" fillId="0" borderId="18" xfId="0" applyBorder="1" applyAlignment="1">
      <alignment horizontal="center" vertical="center"/>
    </xf>
    <xf numFmtId="9" fontId="0" fillId="3" borderId="16"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Alignment="1">
      <alignment horizontal="right"/>
    </xf>
    <xf numFmtId="9" fontId="12" fillId="4" borderId="19" xfId="21" applyNumberFormat="1" applyFont="1" applyFill="1" applyBorder="1" applyAlignment="1">
      <alignment horizontal="center"/>
    </xf>
    <xf numFmtId="166" fontId="12" fillId="0" borderId="0" xfId="21" applyNumberFormat="1" applyFont="1" applyFill="1" applyBorder="1" applyAlignment="1">
      <alignment horizontal="center"/>
    </xf>
    <xf numFmtId="9" fontId="6" fillId="0" borderId="19" xfId="0" applyNumberFormat="1" applyFont="1" applyBorder="1" applyAlignment="1">
      <alignment horizontal="center"/>
    </xf>
    <xf numFmtId="166" fontId="6" fillId="0" borderId="0" xfId="0" applyNumberFormat="1" applyFont="1" applyBorder="1" applyAlignment="1">
      <alignment horizontal="center"/>
    </xf>
    <xf numFmtId="0" fontId="5" fillId="0" borderId="0" xfId="0" applyFont="1" applyBorder="1" applyAlignment="1">
      <alignment horizontal="left"/>
    </xf>
    <xf numFmtId="0" fontId="6" fillId="0" borderId="20" xfId="0" applyFont="1" applyBorder="1" applyAlignment="1">
      <alignment horizontal="left" vertical="center" wrapText="1"/>
    </xf>
    <xf numFmtId="0" fontId="0" fillId="0" borderId="0" xfId="0" applyBorder="1" applyAlignment="1">
      <alignment horizontal="right"/>
    </xf>
    <xf numFmtId="1" fontId="0" fillId="0" borderId="0" xfId="0" applyNumberFormat="1" applyBorder="1" applyAlignment="1">
      <alignment/>
    </xf>
    <xf numFmtId="0" fontId="15" fillId="0" borderId="0" xfId="0" applyFont="1" applyBorder="1" applyAlignment="1">
      <alignment/>
    </xf>
    <xf numFmtId="1" fontId="15" fillId="0" borderId="0" xfId="0" applyNumberFormat="1" applyFont="1" applyBorder="1" applyAlignment="1">
      <alignment/>
    </xf>
    <xf numFmtId="0" fontId="15" fillId="0" borderId="21" xfId="0" applyFont="1" applyBorder="1" applyAlignment="1">
      <alignment/>
    </xf>
    <xf numFmtId="0" fontId="0" fillId="0" borderId="21" xfId="0" applyBorder="1" applyAlignment="1">
      <alignment/>
    </xf>
    <xf numFmtId="0" fontId="0" fillId="0" borderId="22" xfId="0" applyBorder="1" applyAlignment="1">
      <alignment/>
    </xf>
    <xf numFmtId="9" fontId="15" fillId="0" borderId="22" xfId="0" applyNumberFormat="1" applyFont="1" applyBorder="1" applyAlignment="1">
      <alignment/>
    </xf>
    <xf numFmtId="9" fontId="15" fillId="0" borderId="0" xfId="21" applyFont="1" applyBorder="1" applyAlignment="1">
      <alignment/>
    </xf>
    <xf numFmtId="0" fontId="15" fillId="0" borderId="22" xfId="0" applyFont="1" applyBorder="1" applyAlignment="1">
      <alignment/>
    </xf>
    <xf numFmtId="9" fontId="15" fillId="0" borderId="22" xfId="21" applyFont="1" applyBorder="1" applyAlignment="1">
      <alignment/>
    </xf>
    <xf numFmtId="9" fontId="0" fillId="2" borderId="23" xfId="0" applyNumberFormat="1" applyFill="1" applyBorder="1" applyAlignment="1">
      <alignment horizontal="center"/>
    </xf>
    <xf numFmtId="9" fontId="0" fillId="2" borderId="24" xfId="0" applyNumberFormat="1" applyFill="1" applyBorder="1" applyAlignment="1">
      <alignment horizontal="center"/>
    </xf>
    <xf numFmtId="0" fontId="0" fillId="0" borderId="21" xfId="0" applyFont="1" applyBorder="1" applyAlignment="1">
      <alignment/>
    </xf>
    <xf numFmtId="0" fontId="0" fillId="0" borderId="25" xfId="0" applyFont="1" applyBorder="1" applyAlignment="1">
      <alignment horizontal="left" wrapText="1"/>
    </xf>
    <xf numFmtId="0" fontId="0" fillId="0" borderId="0" xfId="0" applyFont="1" applyBorder="1" applyAlignment="1">
      <alignment horizontal="left" wrapText="1"/>
    </xf>
    <xf numFmtId="1" fontId="0" fillId="0" borderId="1" xfId="0" applyNumberFormat="1" applyBorder="1" applyAlignment="1">
      <alignment/>
    </xf>
    <xf numFmtId="0" fontId="0" fillId="0" borderId="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27" xfId="0" applyFont="1" applyBorder="1" applyAlignment="1">
      <alignment horizontal="left" vertical="center" wrapText="1"/>
    </xf>
    <xf numFmtId="0" fontId="4" fillId="0" borderId="0" xfId="0" applyFont="1" applyAlignment="1">
      <alignment horizontal="center" vertical="center"/>
    </xf>
    <xf numFmtId="0" fontId="0" fillId="0" borderId="0" xfId="0" applyBorder="1" applyAlignment="1">
      <alignment horizontal="left" vertical="top"/>
    </xf>
    <xf numFmtId="0" fontId="9" fillId="0" borderId="0" xfId="0" applyFont="1" applyAlignment="1">
      <alignment horizontal="left"/>
    </xf>
    <xf numFmtId="0" fontId="0" fillId="0" borderId="0" xfId="0" applyAlignment="1">
      <alignment horizontal="left" vertical="center" wrapText="1"/>
    </xf>
    <xf numFmtId="0" fontId="6" fillId="0" borderId="28" xfId="0" applyFont="1" applyFill="1" applyBorder="1" applyAlignment="1">
      <alignment horizontal="left" vertical="center" wrapText="1"/>
    </xf>
    <xf numFmtId="0" fontId="0" fillId="0" borderId="0" xfId="0" applyAlignment="1">
      <alignment horizontal="left" wrapText="1"/>
    </xf>
    <xf numFmtId="0" fontId="9" fillId="0" borderId="29" xfId="0" applyFont="1" applyBorder="1" applyAlignment="1">
      <alignment vertical="center"/>
    </xf>
    <xf numFmtId="0" fontId="9" fillId="0" borderId="22" xfId="0" applyFont="1" applyBorder="1" applyAlignment="1">
      <alignment vertic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0" fillId="2" borderId="35" xfId="0" applyFill="1" applyBorder="1" applyAlignment="1">
      <alignment horizontal="left"/>
    </xf>
    <xf numFmtId="0" fontId="0" fillId="2" borderId="21" xfId="0" applyFill="1" applyBorder="1" applyAlignment="1">
      <alignment horizontal="left"/>
    </xf>
    <xf numFmtId="0" fontId="0" fillId="2" borderId="36" xfId="0" applyFill="1" applyBorder="1" applyAlignment="1">
      <alignment horizontal="left"/>
    </xf>
    <xf numFmtId="0" fontId="0" fillId="2" borderId="22" xfId="0"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Net Annual Benefits of Ghana Agriculture Project 
</a:t>
            </a:r>
            <a:r>
              <a:rPr lang="en-US" cap="none" sz="1000" b="1" i="0" u="none" baseline="0">
                <a:latin typeface="Arial"/>
                <a:ea typeface="Arial"/>
                <a:cs typeface="Arial"/>
              </a:rPr>
              <a:t>(including Land Tenure and Credit Costs)</a:t>
            </a:r>
          </a:p>
        </c:rich>
      </c:tx>
      <c:layout/>
      <c:spPr>
        <a:noFill/>
        <a:ln>
          <a:noFill/>
        </a:ln>
      </c:spPr>
    </c:title>
    <c:plotArea>
      <c:layout/>
      <c:areaChart>
        <c:grouping val="standard"/>
        <c:varyColors val="0"/>
        <c:ser>
          <c:idx val="0"/>
          <c:order val="0"/>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val>
            <c:numRef>
              <c:f>All_FBO_AG!$B$162:$U$162</c:f>
              <c:numCache>
                <c:ptCount val="20"/>
                <c:pt idx="0">
                  <c:v>-12174.945</c:v>
                </c:pt>
                <c:pt idx="1">
                  <c:v>-15792.580337912092</c:v>
                </c:pt>
                <c:pt idx="2">
                  <c:v>-24019.71088962857</c:v>
                </c:pt>
                <c:pt idx="3">
                  <c:v>-31006.341447002626</c:v>
                </c:pt>
                <c:pt idx="4">
                  <c:v>-18856.54131519296</c:v>
                </c:pt>
                <c:pt idx="5">
                  <c:v>7427.984592090994</c:v>
                </c:pt>
                <c:pt idx="6">
                  <c:v>26900.176263170986</c:v>
                </c:pt>
                <c:pt idx="7">
                  <c:v>36837.996321823724</c:v>
                </c:pt>
                <c:pt idx="8">
                  <c:v>41748.74568173623</c:v>
                </c:pt>
                <c:pt idx="9">
                  <c:v>44364.18283241755</c:v>
                </c:pt>
                <c:pt idx="10">
                  <c:v>44364.18283241755</c:v>
                </c:pt>
                <c:pt idx="11">
                  <c:v>44364.18283241755</c:v>
                </c:pt>
                <c:pt idx="12">
                  <c:v>44852.732282967</c:v>
                </c:pt>
                <c:pt idx="13">
                  <c:v>45994.226788461514</c:v>
                </c:pt>
                <c:pt idx="14">
                  <c:v>47415.56744780217</c:v>
                </c:pt>
                <c:pt idx="15">
                  <c:v>49174.18283241756</c:v>
                </c:pt>
                <c:pt idx="16">
                  <c:v>49174.18283241756</c:v>
                </c:pt>
                <c:pt idx="17">
                  <c:v>49174.18283241756</c:v>
                </c:pt>
                <c:pt idx="18">
                  <c:v>49174.18283241756</c:v>
                </c:pt>
                <c:pt idx="19">
                  <c:v>49174.18283241756</c:v>
                </c:pt>
              </c:numCache>
            </c:numRef>
          </c:val>
        </c:ser>
        <c:axId val="10777309"/>
        <c:axId val="15216858"/>
      </c:areaChart>
      <c:catAx>
        <c:axId val="10777309"/>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crossAx val="15216858"/>
        <c:crosses val="autoZero"/>
        <c:auto val="1"/>
        <c:lblOffset val="100"/>
        <c:tickLblSkip val="1"/>
        <c:noMultiLvlLbl val="0"/>
      </c:catAx>
      <c:valAx>
        <c:axId val="15216858"/>
        <c:scaling>
          <c:orientation val="minMax"/>
        </c:scaling>
        <c:axPos val="l"/>
        <c:title>
          <c:tx>
            <c:rich>
              <a:bodyPr vert="horz" rot="-5400000" anchor="ctr"/>
              <a:lstStyle/>
              <a:p>
                <a:pPr algn="ctr">
                  <a:defRPr/>
                </a:pPr>
                <a:r>
                  <a:rPr lang="en-US" cap="none" sz="1200"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crossAx val="10777309"/>
        <c:crossesAt val="1"/>
        <c:crossBetween val="midCat"/>
        <c:dispUnits>
          <c:builtInUnit val="thousands"/>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Costs and Benefits 
</a:t>
            </a:r>
            <a:r>
              <a:rPr lang="en-US" cap="none" sz="800" b="1" i="0" u="none" baseline="0">
                <a:latin typeface="Arial"/>
                <a:ea typeface="Arial"/>
                <a:cs typeface="Arial"/>
              </a:rPr>
              <a:t>(as of 6/22/2006)</a:t>
            </a:r>
            <a:r>
              <a:rPr lang="en-US" cap="none" sz="1000" b="1" i="0" u="none" baseline="0">
                <a:latin typeface="Arial"/>
                <a:ea typeface="Arial"/>
                <a:cs typeface="Arial"/>
              </a:rPr>
              <a:t>:</a:t>
            </a:r>
          </a:p>
        </c:rich>
      </c:tx>
      <c:layout/>
      <c:spPr>
        <a:noFill/>
        <a:ln>
          <a:noFill/>
        </a:ln>
      </c:spPr>
    </c:title>
    <c:plotArea>
      <c:layout>
        <c:manualLayout>
          <c:xMode val="edge"/>
          <c:yMode val="edge"/>
          <c:x val="0.036"/>
          <c:y val="0.138"/>
          <c:w val="0.95275"/>
          <c:h val="0.83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0.10370596536126117</c:v>
              </c:pt>
              <c:pt idx="10">
                <c:v>0.15089653118346957</c:v>
              </c:pt>
              <c:pt idx="20">
                <c:v>0.198087097005678</c:v>
              </c:pt>
              <c:pt idx="30">
                <c:v>0.24527766282788643</c:v>
              </c:pt>
              <c:pt idx="40">
                <c:v>0.29246822865009486</c:v>
              </c:pt>
              <c:pt idx="49">
                <c:v>0.3349397378900824</c:v>
              </c:pt>
            </c:strLit>
          </c:cat>
          <c:val>
            <c:numLit>
              <c:ptCount val="50"/>
              <c:pt idx="0">
                <c:v>12</c:v>
              </c:pt>
              <c:pt idx="1">
                <c:v>15</c:v>
              </c:pt>
              <c:pt idx="2">
                <c:v>21</c:v>
              </c:pt>
              <c:pt idx="3">
                <c:v>29</c:v>
              </c:pt>
              <c:pt idx="4">
                <c:v>27</c:v>
              </c:pt>
              <c:pt idx="5">
                <c:v>34</c:v>
              </c:pt>
              <c:pt idx="6">
                <c:v>51</c:v>
              </c:pt>
              <c:pt idx="7">
                <c:v>78</c:v>
              </c:pt>
              <c:pt idx="8">
                <c:v>92</c:v>
              </c:pt>
              <c:pt idx="9">
                <c:v>112</c:v>
              </c:pt>
              <c:pt idx="10">
                <c:v>120</c:v>
              </c:pt>
              <c:pt idx="11">
                <c:v>146</c:v>
              </c:pt>
              <c:pt idx="12">
                <c:v>172</c:v>
              </c:pt>
              <c:pt idx="13">
                <c:v>217</c:v>
              </c:pt>
              <c:pt idx="14">
                <c:v>227</c:v>
              </c:pt>
              <c:pt idx="15">
                <c:v>274</c:v>
              </c:pt>
              <c:pt idx="16">
                <c:v>274</c:v>
              </c:pt>
              <c:pt idx="17">
                <c:v>274</c:v>
              </c:pt>
              <c:pt idx="18">
                <c:v>327</c:v>
              </c:pt>
              <c:pt idx="19">
                <c:v>368</c:v>
              </c:pt>
              <c:pt idx="20">
                <c:v>374</c:v>
              </c:pt>
              <c:pt idx="21">
                <c:v>384</c:v>
              </c:pt>
              <c:pt idx="22">
                <c:v>417</c:v>
              </c:pt>
              <c:pt idx="23">
                <c:v>472</c:v>
              </c:pt>
              <c:pt idx="24">
                <c:v>433</c:v>
              </c:pt>
              <c:pt idx="25">
                <c:v>444</c:v>
              </c:pt>
              <c:pt idx="26">
                <c:v>432</c:v>
              </c:pt>
              <c:pt idx="27">
                <c:v>432</c:v>
              </c:pt>
              <c:pt idx="28">
                <c:v>406</c:v>
              </c:pt>
              <c:pt idx="29">
                <c:v>394</c:v>
              </c:pt>
              <c:pt idx="30">
                <c:v>365</c:v>
              </c:pt>
              <c:pt idx="31">
                <c:v>342</c:v>
              </c:pt>
              <c:pt idx="32">
                <c:v>319</c:v>
              </c:pt>
              <c:pt idx="33">
                <c:v>271</c:v>
              </c:pt>
              <c:pt idx="34">
                <c:v>275</c:v>
              </c:pt>
              <c:pt idx="35">
                <c:v>245</c:v>
              </c:pt>
              <c:pt idx="36">
                <c:v>210</c:v>
              </c:pt>
              <c:pt idx="37">
                <c:v>183</c:v>
              </c:pt>
              <c:pt idx="38">
                <c:v>141</c:v>
              </c:pt>
              <c:pt idx="39">
                <c:v>128</c:v>
              </c:pt>
              <c:pt idx="40">
                <c:v>104</c:v>
              </c:pt>
              <c:pt idx="41">
                <c:v>84</c:v>
              </c:pt>
              <c:pt idx="42">
                <c:v>61</c:v>
              </c:pt>
              <c:pt idx="43">
                <c:v>46</c:v>
              </c:pt>
              <c:pt idx="44">
                <c:v>39</c:v>
              </c:pt>
              <c:pt idx="45">
                <c:v>27</c:v>
              </c:pt>
              <c:pt idx="46">
                <c:v>30</c:v>
              </c:pt>
              <c:pt idx="47">
                <c:v>18</c:v>
              </c:pt>
              <c:pt idx="48">
                <c:v>18</c:v>
              </c:pt>
              <c:pt idx="49">
                <c:v>9</c:v>
              </c:pt>
            </c:numLit>
          </c:val>
        </c:ser>
        <c:overlap val="100"/>
        <c:gapWidth val="10"/>
        <c:axId val="13669971"/>
        <c:axId val="11168920"/>
      </c:barChart>
      <c:catAx>
        <c:axId val="13669971"/>
        <c:scaling>
          <c:orientation val="minMax"/>
        </c:scaling>
        <c:axPos val="b"/>
        <c:delete val="0"/>
        <c:numFmt formatCode="General" sourceLinked="1"/>
        <c:majorTickMark val="out"/>
        <c:minorTickMark val="none"/>
        <c:tickLblPos val="nextTo"/>
        <c:crossAx val="11168920"/>
        <c:crosses val="autoZero"/>
        <c:auto val="0"/>
        <c:lblOffset val="100"/>
        <c:tickLblSkip val="1"/>
        <c:tickMarkSkip val="5"/>
        <c:noMultiLvlLbl val="0"/>
      </c:catAx>
      <c:valAx>
        <c:axId val="11168920"/>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3669971"/>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9525</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29</xdr:row>
      <xdr:rowOff>19050</xdr:rowOff>
    </xdr:from>
    <xdr:to>
      <xdr:col>1</xdr:col>
      <xdr:colOff>2190750</xdr:colOff>
      <xdr:row>30</xdr:row>
      <xdr:rowOff>9525</xdr:rowOff>
    </xdr:to>
    <xdr:pic>
      <xdr:nvPicPr>
        <xdr:cNvPr id="1" name="Picture 1"/>
        <xdr:cNvPicPr preferRelativeResize="1">
          <a:picLocks noChangeAspect="1"/>
        </xdr:cNvPicPr>
      </xdr:nvPicPr>
      <xdr:blipFill>
        <a:blip r:embed="rId1"/>
        <a:stretch>
          <a:fillRect/>
        </a:stretch>
      </xdr:blipFill>
      <xdr:spPr>
        <a:xfrm>
          <a:off x="409575" y="1308735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18</xdr:row>
      <xdr:rowOff>152400</xdr:rowOff>
    </xdr:from>
    <xdr:to>
      <xdr:col>6</xdr:col>
      <xdr:colOff>438150</xdr:colOff>
      <xdr:row>38</xdr:row>
      <xdr:rowOff>104775</xdr:rowOff>
    </xdr:to>
    <xdr:graphicFrame>
      <xdr:nvGraphicFramePr>
        <xdr:cNvPr id="1" name="Chart 1"/>
        <xdr:cNvGraphicFramePr/>
      </xdr:nvGraphicFramePr>
      <xdr:xfrm>
        <a:off x="1009650" y="4581525"/>
        <a:ext cx="8543925" cy="31908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57150</xdr:colOff>
      <xdr:row>1</xdr:row>
      <xdr:rowOff>85725</xdr:rowOff>
    </xdr:from>
    <xdr:to>
      <xdr:col>6</xdr:col>
      <xdr:colOff>1209675</xdr:colOff>
      <xdr:row>1</xdr:row>
      <xdr:rowOff>238125</xdr:rowOff>
    </xdr:to>
    <xdr:pic>
      <xdr:nvPicPr>
        <xdr:cNvPr id="2" name="Picture 4"/>
        <xdr:cNvPicPr preferRelativeResize="1">
          <a:picLocks noChangeAspect="1"/>
        </xdr:cNvPicPr>
      </xdr:nvPicPr>
      <xdr:blipFill>
        <a:blip r:embed="rId2"/>
        <a:stretch>
          <a:fillRect/>
        </a:stretch>
      </xdr:blipFill>
      <xdr:spPr>
        <a:xfrm>
          <a:off x="8162925" y="24765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609600</xdr:colOff>
      <xdr:row>41</xdr:row>
      <xdr:rowOff>9525</xdr:rowOff>
    </xdr:from>
    <xdr:to>
      <xdr:col>6</xdr:col>
      <xdr:colOff>419100</xdr:colOff>
      <xdr:row>61</xdr:row>
      <xdr:rowOff>123825</xdr:rowOff>
    </xdr:to>
    <xdr:graphicFrame>
      <xdr:nvGraphicFramePr>
        <xdr:cNvPr id="7" name="Chart 11"/>
        <xdr:cNvGraphicFramePr/>
      </xdr:nvGraphicFramePr>
      <xdr:xfrm>
        <a:off x="990600" y="8162925"/>
        <a:ext cx="8543925" cy="3352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Mongolia\Mongolia%20Health%20ERR.IM%20Cleaned%20-%20v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 val="Mongolia Health ERR"/>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43"/>
  <sheetViews>
    <sheetView showGridLines="0" workbookViewId="0" topLeftCell="A1">
      <selection activeCell="A8" sqref="A8"/>
    </sheetView>
  </sheetViews>
  <sheetFormatPr defaultColWidth="9.140625" defaultRowHeight="12.75"/>
  <cols>
    <col min="1" max="1" width="39.7109375" style="0" customWidth="1"/>
    <col min="2" max="2" width="106.421875" style="0" customWidth="1"/>
  </cols>
  <sheetData>
    <row r="1" spans="2:3" ht="12.75">
      <c r="B1" s="15" t="s">
        <v>33</v>
      </c>
      <c r="C1" s="16"/>
    </row>
    <row r="2" ht="20.25" customHeight="1">
      <c r="B2" s="94" t="s">
        <v>22</v>
      </c>
    </row>
    <row r="3" ht="12.75">
      <c r="B3" s="94"/>
    </row>
    <row r="4" ht="12.75">
      <c r="B4" s="94"/>
    </row>
    <row r="5" ht="12.75">
      <c r="B5" s="94"/>
    </row>
    <row r="6" ht="12.75">
      <c r="B6" s="94"/>
    </row>
    <row r="7" ht="13.5" thickBot="1"/>
    <row r="8" spans="1:2" s="18" customFormat="1" ht="18" customHeight="1" thickBot="1" thickTop="1">
      <c r="A8" s="17" t="s">
        <v>29</v>
      </c>
      <c r="B8" s="71" t="s">
        <v>30</v>
      </c>
    </row>
    <row r="9" spans="1:2" s="18" customFormat="1" ht="18" customHeight="1" thickTop="1">
      <c r="A9" s="19" t="s">
        <v>34</v>
      </c>
      <c r="B9" s="20" t="s">
        <v>23</v>
      </c>
    </row>
    <row r="10" spans="1:2" s="18" customFormat="1" ht="18" customHeight="1">
      <c r="A10" s="21" t="s">
        <v>35</v>
      </c>
      <c r="B10" s="22">
        <v>38890</v>
      </c>
    </row>
    <row r="11" spans="1:2" s="18" customFormat="1" ht="18" customHeight="1">
      <c r="A11" s="19" t="s">
        <v>36</v>
      </c>
      <c r="B11" s="20" t="s">
        <v>24</v>
      </c>
    </row>
    <row r="12" spans="1:3" ht="66.75" customHeight="1">
      <c r="A12" s="91" t="s">
        <v>37</v>
      </c>
      <c r="B12" s="86" t="s">
        <v>17</v>
      </c>
      <c r="C12" s="35"/>
    </row>
    <row r="13" spans="1:2" ht="6.75" customHeight="1">
      <c r="A13" s="92"/>
      <c r="B13" s="24"/>
    </row>
    <row r="14" spans="1:2" ht="38.25">
      <c r="A14" s="92"/>
      <c r="B14" s="24" t="s">
        <v>16</v>
      </c>
    </row>
    <row r="15" spans="1:2" ht="12.75">
      <c r="A15" s="92"/>
      <c r="B15" s="24"/>
    </row>
    <row r="16" spans="1:2" ht="25.5">
      <c r="A16" s="92"/>
      <c r="B16" s="24" t="s">
        <v>12</v>
      </c>
    </row>
    <row r="17" spans="1:2" ht="12.75">
      <c r="A17" s="92"/>
      <c r="B17" s="24"/>
    </row>
    <row r="18" spans="1:2" ht="25.5">
      <c r="A18" s="92"/>
      <c r="B18" s="24" t="s">
        <v>13</v>
      </c>
    </row>
    <row r="19" spans="1:2" ht="12.75">
      <c r="A19" s="92"/>
      <c r="B19" s="24"/>
    </row>
    <row r="20" spans="1:2" ht="51.75" customHeight="1">
      <c r="A20" s="92"/>
      <c r="B20" s="24" t="s">
        <v>14</v>
      </c>
    </row>
    <row r="21" spans="1:2" ht="12.75" customHeight="1">
      <c r="A21" s="92"/>
      <c r="B21" s="24"/>
    </row>
    <row r="22" spans="1:2" ht="14.25" customHeight="1">
      <c r="A22" s="93"/>
      <c r="B22" s="25" t="s">
        <v>18</v>
      </c>
    </row>
    <row r="23" spans="1:2" ht="71.25" customHeight="1">
      <c r="A23" s="19" t="s">
        <v>38</v>
      </c>
      <c r="B23" s="26" t="s">
        <v>28</v>
      </c>
    </row>
    <row r="24" spans="1:2" ht="89.25">
      <c r="A24" s="21" t="s">
        <v>25</v>
      </c>
      <c r="B24" s="27" t="s">
        <v>26</v>
      </c>
    </row>
    <row r="25" spans="1:2" ht="33" customHeight="1">
      <c r="A25" s="28" t="s">
        <v>39</v>
      </c>
      <c r="B25" s="29" t="s">
        <v>27</v>
      </c>
    </row>
    <row r="26" spans="1:2" ht="12.75" customHeight="1">
      <c r="A26" s="23"/>
      <c r="B26" s="30"/>
    </row>
    <row r="27" spans="1:2" ht="12.75">
      <c r="A27" s="89" t="s">
        <v>40</v>
      </c>
      <c r="B27" s="31" t="s">
        <v>89</v>
      </c>
    </row>
    <row r="28" spans="1:2" ht="25.5">
      <c r="A28" s="89"/>
      <c r="B28" s="32" t="s">
        <v>4</v>
      </c>
    </row>
    <row r="29" spans="1:2" ht="12.75">
      <c r="A29" s="89"/>
      <c r="B29" s="33"/>
    </row>
    <row r="30" spans="1:2" s="35" customFormat="1" ht="12.75">
      <c r="A30" s="89"/>
      <c r="B30" s="34" t="s">
        <v>5</v>
      </c>
    </row>
    <row r="31" spans="1:2" s="35" customFormat="1" ht="12.75">
      <c r="A31" s="89"/>
      <c r="B31" s="36" t="s">
        <v>9</v>
      </c>
    </row>
    <row r="32" spans="1:2" s="35" customFormat="1" ht="12.75">
      <c r="A32" s="89"/>
      <c r="B32" s="36"/>
    </row>
    <row r="33" spans="1:2" s="35" customFormat="1" ht="12.75">
      <c r="A33" s="89"/>
      <c r="B33" s="37" t="s">
        <v>6</v>
      </c>
    </row>
    <row r="34" spans="1:2" s="35" customFormat="1" ht="38.25">
      <c r="A34" s="89"/>
      <c r="B34" s="38" t="s">
        <v>10</v>
      </c>
    </row>
    <row r="35" spans="1:2" s="35" customFormat="1" ht="12.75">
      <c r="A35" s="89"/>
      <c r="B35" s="38"/>
    </row>
    <row r="36" spans="1:2" s="35" customFormat="1" ht="12.75">
      <c r="A36" s="89"/>
      <c r="B36" s="39" t="s">
        <v>7</v>
      </c>
    </row>
    <row r="37" spans="1:2" s="35" customFormat="1" ht="12.75">
      <c r="A37" s="89"/>
      <c r="B37" s="38" t="s">
        <v>15</v>
      </c>
    </row>
    <row r="38" spans="1:2" s="35" customFormat="1" ht="12.75">
      <c r="A38" s="89"/>
      <c r="B38" s="36"/>
    </row>
    <row r="39" spans="1:2" s="35" customFormat="1" ht="12.75">
      <c r="A39" s="89"/>
      <c r="B39" s="37" t="s">
        <v>8</v>
      </c>
    </row>
    <row r="40" spans="1:2" s="35" customFormat="1" ht="12.75">
      <c r="A40" s="89"/>
      <c r="B40" s="38" t="s">
        <v>11</v>
      </c>
    </row>
    <row r="41" spans="1:2" s="35" customFormat="1" ht="13.5" thickBot="1">
      <c r="A41" s="90"/>
      <c r="B41" s="40"/>
    </row>
    <row r="42" ht="13.5" thickTop="1"/>
    <row r="43" ht="12.75">
      <c r="B43" s="41"/>
    </row>
  </sheetData>
  <mergeCells count="3">
    <mergeCell ref="A27:A41"/>
    <mergeCell ref="A12:A22"/>
    <mergeCell ref="B2:B6"/>
  </mergeCells>
  <hyperlinks>
    <hyperlink ref="B30" location="'ERR &amp; Sensitivity Analysis'!A1" display="ERR &amp; Sensitivity Analysis"/>
    <hyperlink ref="B33" location="All_FBO_AG!A1" display="All_FBO_AG"/>
    <hyperlink ref="B39" location="FBO_AG_existing!A1" display="FBO_AG_existing"/>
    <hyperlink ref="B36" location="FBO_new_irr!A1" display="FBO_new_irr"/>
    <hyperlink ref="B27" location="'Project Description'!A1" display="Project Description"/>
  </hyperlinks>
  <printOptions/>
  <pageMargins left="1.46" right="0.75" top="0.49" bottom="0.49" header="0.5" footer="0.5"/>
  <pageSetup fitToHeight="1" fitToWidth="1" horizontalDpi="600" verticalDpi="600" orientation="landscape" scale="62" r:id="rId2"/>
  <drawing r:id="rId1"/>
</worksheet>
</file>

<file path=xl/worksheets/sheet2.xml><?xml version="1.0" encoding="utf-8"?>
<worksheet xmlns="http://schemas.openxmlformats.org/spreadsheetml/2006/main" xmlns:r="http://schemas.openxmlformats.org/officeDocument/2006/relationships">
  <sheetPr codeName="Sheet2"/>
  <dimension ref="A2:B30"/>
  <sheetViews>
    <sheetView showGridLines="0" tabSelected="1" zoomScale="95" zoomScaleNormal="95" workbookViewId="0" topLeftCell="A1">
      <selection activeCell="B17" sqref="B17"/>
    </sheetView>
  </sheetViews>
  <sheetFormatPr defaultColWidth="9.140625" defaultRowHeight="12.75"/>
  <cols>
    <col min="1" max="1" width="5.7109375" style="2" customWidth="1"/>
    <col min="2" max="2" width="127.57421875" style="2" customWidth="1"/>
    <col min="3" max="16384" width="9.140625" style="2" customWidth="1"/>
  </cols>
  <sheetData>
    <row r="2" ht="30" customHeight="1">
      <c r="B2" s="3" t="s">
        <v>22</v>
      </c>
    </row>
    <row r="3" ht="27" customHeight="1">
      <c r="B3" s="70" t="s">
        <v>30</v>
      </c>
    </row>
    <row r="4" ht="48.75" customHeight="1">
      <c r="B4" s="4" t="s">
        <v>89</v>
      </c>
    </row>
    <row r="5" ht="18" customHeight="1">
      <c r="A5" s="5"/>
    </row>
    <row r="6" spans="1:2" ht="12.75" customHeight="1">
      <c r="A6" s="5"/>
      <c r="B6" s="6" t="s">
        <v>90</v>
      </c>
    </row>
    <row r="7" ht="6.75" customHeight="1"/>
    <row r="8" spans="1:2" ht="89.25">
      <c r="A8" s="95"/>
      <c r="B8" s="87" t="s">
        <v>19</v>
      </c>
    </row>
    <row r="9" spans="1:2" ht="9" customHeight="1">
      <c r="A9" s="95"/>
      <c r="B9" s="8"/>
    </row>
    <row r="10" spans="1:2" ht="6.75" customHeight="1">
      <c r="A10" s="7"/>
      <c r="B10" s="8"/>
    </row>
    <row r="11" spans="1:2" ht="12.75">
      <c r="A11" s="7"/>
      <c r="B11" s="9" t="s">
        <v>91</v>
      </c>
    </row>
    <row r="12" spans="1:2" ht="6.75" customHeight="1">
      <c r="A12" s="7"/>
      <c r="B12" s="8"/>
    </row>
    <row r="13" spans="1:2" ht="7.5" customHeight="1">
      <c r="A13" s="95"/>
      <c r="B13" s="10"/>
    </row>
    <row r="14" spans="1:2" ht="94.5" customHeight="1">
      <c r="A14" s="95"/>
      <c r="B14" s="10" t="s">
        <v>101</v>
      </c>
    </row>
    <row r="15" spans="1:2" ht="3" customHeight="1">
      <c r="A15" s="95"/>
      <c r="B15" s="10"/>
    </row>
    <row r="16" spans="1:2" ht="29.25" customHeight="1">
      <c r="A16" s="95"/>
      <c r="B16" s="10" t="s">
        <v>102</v>
      </c>
    </row>
    <row r="17" spans="1:2" ht="8.25" customHeight="1">
      <c r="A17" s="95"/>
      <c r="B17" s="10"/>
    </row>
    <row r="18" spans="1:2" ht="76.5">
      <c r="A18" s="95"/>
      <c r="B18" s="10" t="s">
        <v>20</v>
      </c>
    </row>
    <row r="19" spans="1:2" ht="8.25" customHeight="1">
      <c r="A19" s="95"/>
      <c r="B19" s="10"/>
    </row>
    <row r="20" spans="1:2" ht="51">
      <c r="A20" s="95"/>
      <c r="B20" s="10" t="s">
        <v>14</v>
      </c>
    </row>
    <row r="21" spans="1:2" ht="21" customHeight="1">
      <c r="A21" s="7"/>
      <c r="B21" s="10"/>
    </row>
    <row r="22" spans="1:2" ht="12.75">
      <c r="A22" s="7"/>
      <c r="B22" s="11" t="s">
        <v>92</v>
      </c>
    </row>
    <row r="23" spans="1:2" ht="6.75" customHeight="1">
      <c r="A23" s="7"/>
      <c r="B23" s="10"/>
    </row>
    <row r="24" spans="1:2" ht="116.25" customHeight="1">
      <c r="A24" s="7"/>
      <c r="B24" s="12" t="s">
        <v>31</v>
      </c>
    </row>
    <row r="25" ht="132.75" customHeight="1">
      <c r="B25" s="14" t="s">
        <v>32</v>
      </c>
    </row>
    <row r="26" ht="90" customHeight="1">
      <c r="B26" s="14" t="s">
        <v>21</v>
      </c>
    </row>
    <row r="27" ht="65.25" customHeight="1">
      <c r="B27" s="14" t="s">
        <v>1</v>
      </c>
    </row>
    <row r="30" ht="12.75">
      <c r="B30" s="13" t="s">
        <v>33</v>
      </c>
    </row>
  </sheetData>
  <mergeCells count="2">
    <mergeCell ref="A8:A9"/>
    <mergeCell ref="A13:A20"/>
  </mergeCells>
  <printOptions/>
  <pageMargins left="0.75" right="0.75" top="1" bottom="1" header="0.5" footer="0.5"/>
  <pageSetup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2:I66"/>
  <sheetViews>
    <sheetView showGridLines="0" zoomScale="90" zoomScaleNormal="90" workbookViewId="0" topLeftCell="A1">
      <selection activeCell="A1" sqref="A1"/>
    </sheetView>
  </sheetViews>
  <sheetFormatPr defaultColWidth="9.140625" defaultRowHeight="12.75"/>
  <cols>
    <col min="1" max="1" width="5.7109375" style="0" customWidth="1"/>
    <col min="2" max="2" width="16.28125" style="0" customWidth="1"/>
    <col min="3" max="3" width="67.421875" style="0" customWidth="1"/>
    <col min="4" max="4" width="17.140625" style="0" customWidth="1"/>
    <col min="5" max="5" width="15.00390625" style="0" customWidth="1"/>
    <col min="6" max="6" width="15.140625" style="0" customWidth="1"/>
    <col min="7" max="7" width="18.28125" style="0" customWidth="1"/>
    <col min="8" max="8" width="10.8515625" style="0" customWidth="1"/>
    <col min="9" max="9" width="20.7109375" style="0" customWidth="1"/>
  </cols>
  <sheetData>
    <row r="2" spans="2:7" ht="20.25">
      <c r="B2" s="42" t="s">
        <v>22</v>
      </c>
      <c r="G2" s="43"/>
    </row>
    <row r="4" spans="2:7" ht="18">
      <c r="B4" s="44" t="s">
        <v>41</v>
      </c>
      <c r="G4" s="45" t="s">
        <v>100</v>
      </c>
    </row>
    <row r="5" ht="12.75" customHeight="1">
      <c r="C5" s="46"/>
    </row>
    <row r="6" spans="2:7" ht="33.75" customHeight="1">
      <c r="B6" s="99" t="s">
        <v>98</v>
      </c>
      <c r="C6" s="99"/>
      <c r="D6" s="99"/>
      <c r="E6" s="99"/>
      <c r="F6" s="99"/>
      <c r="G6" s="99"/>
    </row>
    <row r="8" spans="2:7" s="46" customFormat="1" ht="15.75">
      <c r="B8" s="105" t="s">
        <v>42</v>
      </c>
      <c r="C8" s="100" t="s">
        <v>43</v>
      </c>
      <c r="D8" s="102" t="s">
        <v>44</v>
      </c>
      <c r="E8" s="103"/>
      <c r="F8" s="103"/>
      <c r="G8" s="104"/>
    </row>
    <row r="9" spans="2:9" s="46" customFormat="1" ht="26.25" thickBot="1">
      <c r="B9" s="106"/>
      <c r="C9" s="101"/>
      <c r="D9" s="47" t="s">
        <v>45</v>
      </c>
      <c r="E9" s="48" t="s">
        <v>46</v>
      </c>
      <c r="F9" s="50" t="s">
        <v>47</v>
      </c>
      <c r="G9" s="48" t="s">
        <v>48</v>
      </c>
      <c r="I9" s="51"/>
    </row>
    <row r="10" spans="2:7" ht="38.25" customHeight="1">
      <c r="B10" s="52" t="s">
        <v>90</v>
      </c>
      <c r="C10" s="53" t="s">
        <v>49</v>
      </c>
      <c r="D10" s="54">
        <v>1</v>
      </c>
      <c r="E10" s="55">
        <v>1</v>
      </c>
      <c r="F10" s="56" t="s">
        <v>50</v>
      </c>
      <c r="G10" s="57">
        <f>IF(D10&gt;=0,D10,0)</f>
        <v>1</v>
      </c>
    </row>
    <row r="11" spans="2:7" ht="38.25" customHeight="1">
      <c r="B11" s="58" t="s">
        <v>90</v>
      </c>
      <c r="C11" s="59" t="s">
        <v>51</v>
      </c>
      <c r="D11" s="60">
        <v>1</v>
      </c>
      <c r="E11" s="61">
        <v>1</v>
      </c>
      <c r="F11" s="62" t="s">
        <v>50</v>
      </c>
      <c r="G11" s="63">
        <f>IF(D11&gt;=0,D11,0)</f>
        <v>1</v>
      </c>
    </row>
    <row r="12" spans="2:7" ht="31.5" customHeight="1">
      <c r="B12" s="98"/>
      <c r="C12" s="98"/>
      <c r="D12" s="98"/>
      <c r="E12" s="98"/>
      <c r="F12" s="98"/>
      <c r="G12" s="98"/>
    </row>
    <row r="13" spans="2:7" ht="12" customHeight="1">
      <c r="B13" s="64"/>
      <c r="C13" s="64"/>
      <c r="D13" s="64"/>
      <c r="E13" s="64"/>
      <c r="F13" s="64"/>
      <c r="G13" s="64"/>
    </row>
    <row r="14" spans="3:5" ht="12.75">
      <c r="C14" s="65" t="s">
        <v>94</v>
      </c>
      <c r="D14" s="66">
        <f>All_FBO_AG!B163</f>
        <v>0.2186494398110909</v>
      </c>
      <c r="E14" s="67"/>
    </row>
    <row r="15" spans="3:5" ht="12.75">
      <c r="C15" s="65"/>
      <c r="D15" s="67"/>
      <c r="E15" s="67"/>
    </row>
    <row r="16" spans="3:5" ht="12.75">
      <c r="C16" s="65" t="s">
        <v>99</v>
      </c>
      <c r="D16" s="68">
        <v>0.218</v>
      </c>
      <c r="E16" s="69"/>
    </row>
    <row r="18" ht="12.75">
      <c r="C18" s="65" t="s">
        <v>95</v>
      </c>
    </row>
    <row r="63" ht="33" customHeight="1"/>
    <row r="64" spans="2:3" ht="12.75" customHeight="1">
      <c r="B64" s="96" t="s">
        <v>2</v>
      </c>
      <c r="C64" s="96"/>
    </row>
    <row r="65" spans="2:7" ht="135.75" customHeight="1">
      <c r="B65" s="97" t="s">
        <v>3</v>
      </c>
      <c r="C65" s="97"/>
      <c r="D65" s="97"/>
      <c r="E65" s="97"/>
      <c r="F65" s="97"/>
      <c r="G65" s="97"/>
    </row>
    <row r="66" spans="2:7" ht="108" customHeight="1">
      <c r="B66" s="97" t="s">
        <v>0</v>
      </c>
      <c r="C66" s="97"/>
      <c r="D66" s="97"/>
      <c r="E66" s="97"/>
      <c r="F66" s="97"/>
      <c r="G66" s="97"/>
    </row>
  </sheetData>
  <sheetProtection/>
  <mergeCells count="8">
    <mergeCell ref="B6:G6"/>
    <mergeCell ref="C8:C9"/>
    <mergeCell ref="D8:G8"/>
    <mergeCell ref="B8:B9"/>
    <mergeCell ref="B64:C64"/>
    <mergeCell ref="B65:G65"/>
    <mergeCell ref="B66:G66"/>
    <mergeCell ref="B12:G12"/>
  </mergeCells>
  <conditionalFormatting sqref="B12:B13">
    <cfRule type="cellIs" priority="1" dxfId="0" operator="equal" stopIfTrue="1">
      <formula>0</formula>
    </cfRule>
    <cfRule type="cellIs" priority="2" dxfId="1" operator="notEqual" stopIfTrue="1">
      <formula>0</formula>
    </cfRule>
  </conditionalFormatting>
  <printOptions/>
  <pageMargins left="1.57" right="0.75" top="0.49" bottom="0.49" header="0.5" footer="0.5"/>
  <pageSetup fitToHeight="1" fitToWidth="1" horizontalDpi="600" verticalDpi="600" orientation="landscape" scale="46" r:id="rId3"/>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U163"/>
  <sheetViews>
    <sheetView workbookViewId="0" topLeftCell="A73">
      <selection activeCell="E117" sqref="E117"/>
    </sheetView>
  </sheetViews>
  <sheetFormatPr defaultColWidth="9.140625" defaultRowHeight="12.75"/>
  <cols>
    <col min="1" max="1" width="45.8515625" style="0" customWidth="1"/>
  </cols>
  <sheetData>
    <row r="1" spans="1:10" ht="20.25">
      <c r="A1" s="42" t="s">
        <v>52</v>
      </c>
      <c r="D1" s="107" t="s">
        <v>96</v>
      </c>
      <c r="E1" s="108"/>
      <c r="F1" s="108"/>
      <c r="G1" s="108"/>
      <c r="H1" s="108"/>
      <c r="I1" s="108"/>
      <c r="J1" s="83">
        <f>'ERR &amp; Sensitivity Analysis'!D10</f>
        <v>1</v>
      </c>
    </row>
    <row r="2" spans="1:10" ht="16.5" thickBot="1">
      <c r="A2" s="46" t="s">
        <v>81</v>
      </c>
      <c r="D2" s="109" t="s">
        <v>97</v>
      </c>
      <c r="E2" s="110"/>
      <c r="F2" s="110"/>
      <c r="G2" s="110"/>
      <c r="H2" s="110"/>
      <c r="I2" s="110"/>
      <c r="J2" s="84">
        <f>'ERR &amp; Sensitivity Analysis'!D11</f>
        <v>1</v>
      </c>
    </row>
    <row r="3" ht="15.75">
      <c r="A3" s="46" t="s">
        <v>93</v>
      </c>
    </row>
    <row r="4" ht="12.75">
      <c r="A4" s="49"/>
    </row>
    <row r="5" ht="12.75">
      <c r="A5" s="49" t="s">
        <v>82</v>
      </c>
    </row>
    <row r="7" ht="13.5" thickBot="1">
      <c r="A7" t="s">
        <v>62</v>
      </c>
    </row>
    <row r="8" s="77" customFormat="1" ht="12.75">
      <c r="A8" s="76" t="s">
        <v>61</v>
      </c>
    </row>
    <row r="9" s="2" customFormat="1" ht="12.75">
      <c r="A9" s="2" t="s">
        <v>54</v>
      </c>
    </row>
    <row r="10" spans="1:21" s="2" customFormat="1" ht="12.75">
      <c r="A10" s="72" t="s">
        <v>55</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row>
    <row r="11" spans="1:21" s="2" customFormat="1" ht="12.75">
      <c r="A11" s="2" t="s">
        <v>56</v>
      </c>
      <c r="B11" s="73">
        <v>0</v>
      </c>
      <c r="C11" s="73">
        <v>-40.262582417582415</v>
      </c>
      <c r="D11" s="73">
        <v>17.794544890109865</v>
      </c>
      <c r="E11" s="73">
        <v>693.0641340769305</v>
      </c>
      <c r="F11" s="73">
        <v>2489.1658918351663</v>
      </c>
      <c r="G11" s="73">
        <v>5905.204862978023</v>
      </c>
      <c r="H11" s="73">
        <v>10792.642959120882</v>
      </c>
      <c r="I11" s="73">
        <v>15856.574514131868</v>
      </c>
      <c r="J11" s="73">
        <v>20009.90261538461</v>
      </c>
      <c r="K11" s="73">
        <v>22863.175681318684</v>
      </c>
      <c r="L11" s="73">
        <v>22863.175681318684</v>
      </c>
      <c r="M11" s="73">
        <v>22863.175681318684</v>
      </c>
      <c r="N11" s="73">
        <v>22863.175681318684</v>
      </c>
      <c r="O11" s="73">
        <v>22863.175681318684</v>
      </c>
      <c r="P11" s="73">
        <v>22863.175681318684</v>
      </c>
      <c r="Q11" s="73">
        <v>22863.175681318684</v>
      </c>
      <c r="R11" s="73">
        <v>22863.175681318684</v>
      </c>
      <c r="S11" s="73">
        <v>22863.175681318684</v>
      </c>
      <c r="T11" s="73">
        <v>22863.175681318684</v>
      </c>
      <c r="U11" s="73">
        <v>22863.175681318684</v>
      </c>
    </row>
    <row r="12" spans="1:21" s="2" customFormat="1" ht="12.75">
      <c r="A12" s="2" t="s">
        <v>57</v>
      </c>
      <c r="B12" s="73">
        <v>0</v>
      </c>
      <c r="C12" s="73">
        <v>0</v>
      </c>
      <c r="D12" s="73">
        <v>330.80994148351647</v>
      </c>
      <c r="E12" s="73">
        <v>1162.1227131868131</v>
      </c>
      <c r="F12" s="73">
        <v>2430.5478758241757</v>
      </c>
      <c r="G12" s="73">
        <v>4411.310178021978</v>
      </c>
      <c r="H12" s="73">
        <v>5834.720271703297</v>
      </c>
      <c r="I12" s="73">
        <v>7579.571248351649</v>
      </c>
      <c r="J12" s="73">
        <v>8851.362628571427</v>
      </c>
      <c r="K12" s="73">
        <v>9432.208681318682</v>
      </c>
      <c r="L12" s="73">
        <v>9432.208681318682</v>
      </c>
      <c r="M12" s="73">
        <v>9432.208681318682</v>
      </c>
      <c r="N12" s="73">
        <v>9321.769120879122</v>
      </c>
      <c r="O12" s="73">
        <v>9058.032857142856</v>
      </c>
      <c r="P12" s="73">
        <v>8733.307582417583</v>
      </c>
      <c r="Q12" s="73">
        <v>8344.296593406592</v>
      </c>
      <c r="R12" s="73">
        <v>8344.296593406592</v>
      </c>
      <c r="S12" s="73">
        <v>8344.296593406592</v>
      </c>
      <c r="T12" s="73">
        <v>8344.296593406592</v>
      </c>
      <c r="U12" s="73">
        <v>8344.296593406592</v>
      </c>
    </row>
    <row r="13" spans="1:21" s="2" customFormat="1" ht="12.75">
      <c r="A13" s="2" t="s">
        <v>58</v>
      </c>
      <c r="B13" s="73">
        <f>B11-B12</f>
        <v>0</v>
      </c>
      <c r="C13" s="73">
        <f aca="true" t="shared" si="0" ref="C13:U13">C11-C12</f>
        <v>-40.262582417582415</v>
      </c>
      <c r="D13" s="73">
        <f t="shared" si="0"/>
        <v>-313.0153965934066</v>
      </c>
      <c r="E13" s="73">
        <f t="shared" si="0"/>
        <v>-469.05857910988266</v>
      </c>
      <c r="F13" s="73">
        <f t="shared" si="0"/>
        <v>58.61801601099069</v>
      </c>
      <c r="G13" s="73">
        <f t="shared" si="0"/>
        <v>1493.8946849560452</v>
      </c>
      <c r="H13" s="73">
        <f t="shared" si="0"/>
        <v>4957.922687417585</v>
      </c>
      <c r="I13" s="73">
        <f t="shared" si="0"/>
        <v>8277.003265780218</v>
      </c>
      <c r="J13" s="73">
        <f t="shared" si="0"/>
        <v>11158.539986813183</v>
      </c>
      <c r="K13" s="73">
        <f t="shared" si="0"/>
        <v>13430.967000000002</v>
      </c>
      <c r="L13" s="73">
        <f t="shared" si="0"/>
        <v>13430.967000000002</v>
      </c>
      <c r="M13" s="73">
        <f t="shared" si="0"/>
        <v>13430.967000000002</v>
      </c>
      <c r="N13" s="73">
        <f t="shared" si="0"/>
        <v>13541.406560439562</v>
      </c>
      <c r="O13" s="73">
        <f t="shared" si="0"/>
        <v>13805.142824175828</v>
      </c>
      <c r="P13" s="73">
        <f t="shared" si="0"/>
        <v>14129.8680989011</v>
      </c>
      <c r="Q13" s="73">
        <f t="shared" si="0"/>
        <v>14518.879087912092</v>
      </c>
      <c r="R13" s="73">
        <f t="shared" si="0"/>
        <v>14518.879087912092</v>
      </c>
      <c r="S13" s="73">
        <f t="shared" si="0"/>
        <v>14518.879087912092</v>
      </c>
      <c r="T13" s="73">
        <f t="shared" si="0"/>
        <v>14518.879087912092</v>
      </c>
      <c r="U13" s="73">
        <f t="shared" si="0"/>
        <v>14518.879087912092</v>
      </c>
    </row>
    <row r="14" spans="2:21" s="2" customFormat="1" ht="12.75">
      <c r="B14" s="73"/>
      <c r="C14" s="73"/>
      <c r="D14" s="73"/>
      <c r="E14" s="73"/>
      <c r="F14" s="73"/>
      <c r="G14" s="73"/>
      <c r="H14" s="73"/>
      <c r="I14" s="73"/>
      <c r="J14" s="73"/>
      <c r="K14" s="73"/>
      <c r="L14" s="73"/>
      <c r="M14" s="73"/>
      <c r="N14" s="73"/>
      <c r="O14" s="73"/>
      <c r="P14" s="73"/>
      <c r="Q14" s="73"/>
      <c r="R14" s="73"/>
      <c r="S14" s="73"/>
      <c r="T14" s="73"/>
      <c r="U14" s="73"/>
    </row>
    <row r="15" spans="1:21" s="2" customFormat="1" ht="12.75">
      <c r="A15" s="2" t="s">
        <v>60</v>
      </c>
      <c r="B15" s="73">
        <v>834.716</v>
      </c>
      <c r="C15" s="73">
        <v>2796.2986</v>
      </c>
      <c r="D15" s="73">
        <v>4277.9195</v>
      </c>
      <c r="E15" s="73">
        <v>5050.0318</v>
      </c>
      <c r="F15" s="73">
        <v>2483.2801</v>
      </c>
      <c r="G15" s="73"/>
      <c r="H15" s="73"/>
      <c r="I15" s="73"/>
      <c r="J15" s="73"/>
      <c r="K15" s="73"/>
      <c r="L15" s="73"/>
      <c r="M15" s="73"/>
      <c r="N15" s="73"/>
      <c r="O15" s="73"/>
      <c r="P15" s="73"/>
      <c r="Q15" s="73"/>
      <c r="R15" s="73"/>
      <c r="S15" s="73"/>
      <c r="T15" s="73"/>
      <c r="U15" s="73"/>
    </row>
    <row r="16" s="2" customFormat="1" ht="12.75"/>
    <row r="17" spans="1:21" s="2" customFormat="1" ht="12.75">
      <c r="A17" s="74" t="s">
        <v>59</v>
      </c>
      <c r="B17" s="75">
        <f>B13-B15</f>
        <v>-834.716</v>
      </c>
      <c r="C17" s="75">
        <f aca="true" t="shared" si="1" ref="C17:U17">C13-C15</f>
        <v>-2836.5611824175826</v>
      </c>
      <c r="D17" s="75">
        <f t="shared" si="1"/>
        <v>-4590.934896593407</v>
      </c>
      <c r="E17" s="75">
        <f t="shared" si="1"/>
        <v>-5519.090379109883</v>
      </c>
      <c r="F17" s="75">
        <f t="shared" si="1"/>
        <v>-2424.6620839890093</v>
      </c>
      <c r="G17" s="75">
        <f t="shared" si="1"/>
        <v>1493.8946849560452</v>
      </c>
      <c r="H17" s="75">
        <f t="shared" si="1"/>
        <v>4957.922687417585</v>
      </c>
      <c r="I17" s="75">
        <f t="shared" si="1"/>
        <v>8277.003265780218</v>
      </c>
      <c r="J17" s="75">
        <f t="shared" si="1"/>
        <v>11158.539986813183</v>
      </c>
      <c r="K17" s="75">
        <f t="shared" si="1"/>
        <v>13430.967000000002</v>
      </c>
      <c r="L17" s="75">
        <f t="shared" si="1"/>
        <v>13430.967000000002</v>
      </c>
      <c r="M17" s="75">
        <f t="shared" si="1"/>
        <v>13430.967000000002</v>
      </c>
      <c r="N17" s="75">
        <f t="shared" si="1"/>
        <v>13541.406560439562</v>
      </c>
      <c r="O17" s="75">
        <f t="shared" si="1"/>
        <v>13805.142824175828</v>
      </c>
      <c r="P17" s="75">
        <f t="shared" si="1"/>
        <v>14129.8680989011</v>
      </c>
      <c r="Q17" s="75">
        <f t="shared" si="1"/>
        <v>14518.879087912092</v>
      </c>
      <c r="R17" s="75">
        <f t="shared" si="1"/>
        <v>14518.879087912092</v>
      </c>
      <c r="S17" s="75">
        <f t="shared" si="1"/>
        <v>14518.879087912092</v>
      </c>
      <c r="T17" s="75">
        <f t="shared" si="1"/>
        <v>14518.879087912092</v>
      </c>
      <c r="U17" s="75">
        <f t="shared" si="1"/>
        <v>14518.879087912092</v>
      </c>
    </row>
    <row r="18" s="78" customFormat="1" ht="13.5" thickBot="1">
      <c r="B18" s="79">
        <f>IRR(B17:U17,0.1)</f>
        <v>0.30570811736155024</v>
      </c>
    </row>
    <row r="19" ht="13.5" thickBot="1"/>
    <row r="20" s="77" customFormat="1" ht="12.75">
      <c r="A20" s="76" t="s">
        <v>63</v>
      </c>
    </row>
    <row r="21" s="2" customFormat="1" ht="12.75">
      <c r="A21" s="2" t="s">
        <v>54</v>
      </c>
    </row>
    <row r="22" spans="1:21" s="2" customFormat="1" ht="12.75">
      <c r="A22" s="72" t="s">
        <v>55</v>
      </c>
      <c r="B22" s="1">
        <v>1</v>
      </c>
      <c r="C22" s="1">
        <v>2</v>
      </c>
      <c r="D22" s="1">
        <v>3</v>
      </c>
      <c r="E22" s="1">
        <v>4</v>
      </c>
      <c r="F22" s="1">
        <v>5</v>
      </c>
      <c r="G22" s="1">
        <v>6</v>
      </c>
      <c r="H22" s="1">
        <v>7</v>
      </c>
      <c r="I22" s="1">
        <v>8</v>
      </c>
      <c r="J22" s="1">
        <v>9</v>
      </c>
      <c r="K22" s="1">
        <v>10</v>
      </c>
      <c r="L22" s="1">
        <v>11</v>
      </c>
      <c r="M22" s="1">
        <v>12</v>
      </c>
      <c r="N22" s="1">
        <v>13</v>
      </c>
      <c r="O22" s="1">
        <v>14</v>
      </c>
      <c r="P22" s="1">
        <v>15</v>
      </c>
      <c r="Q22" s="1">
        <v>16</v>
      </c>
      <c r="R22" s="1">
        <v>17</v>
      </c>
      <c r="S22" s="1">
        <v>18</v>
      </c>
      <c r="T22" s="1">
        <v>19</v>
      </c>
      <c r="U22" s="1">
        <v>20</v>
      </c>
    </row>
    <row r="23" spans="1:21" s="2" customFormat="1" ht="12.75">
      <c r="A23" s="2" t="s">
        <v>56</v>
      </c>
      <c r="B23" s="73">
        <v>0</v>
      </c>
      <c r="C23" s="73">
        <v>-63.035076923076915</v>
      </c>
      <c r="D23" s="73">
        <v>-121.381175103297</v>
      </c>
      <c r="E23" s="73">
        <v>88.74971052263714</v>
      </c>
      <c r="F23" s="73">
        <v>796.593831925712</v>
      </c>
      <c r="G23" s="73">
        <v>2306.103148383298</v>
      </c>
      <c r="H23" s="73">
        <v>4001.6329590698874</v>
      </c>
      <c r="I23" s="73">
        <v>5172.530154960002</v>
      </c>
      <c r="J23" s="73">
        <v>5572.890892417582</v>
      </c>
      <c r="K23" s="73">
        <v>5647.093785164835</v>
      </c>
      <c r="L23" s="73">
        <v>5647.093785164835</v>
      </c>
      <c r="M23" s="73">
        <v>5647.093785164835</v>
      </c>
      <c r="N23" s="73">
        <v>5647.093785164835</v>
      </c>
      <c r="O23" s="73">
        <v>5647.093785164835</v>
      </c>
      <c r="P23" s="73">
        <v>5647.093785164835</v>
      </c>
      <c r="Q23" s="73">
        <v>5647.093785164835</v>
      </c>
      <c r="R23" s="73">
        <v>5647.093785164835</v>
      </c>
      <c r="S23" s="73">
        <v>5647.093785164835</v>
      </c>
      <c r="T23" s="73">
        <v>5647.093785164835</v>
      </c>
      <c r="U23" s="73">
        <v>5647.093785164835</v>
      </c>
    </row>
    <row r="24" spans="1:21" s="2" customFormat="1" ht="12.75">
      <c r="A24" s="2" t="s">
        <v>57</v>
      </c>
      <c r="B24" s="73">
        <v>0</v>
      </c>
      <c r="C24" s="73">
        <v>0</v>
      </c>
      <c r="D24" s="73">
        <v>104.87108729670337</v>
      </c>
      <c r="E24" s="73">
        <v>344.09415656043967</v>
      </c>
      <c r="F24" s="73">
        <v>732.4895403956044</v>
      </c>
      <c r="G24" s="73">
        <v>1308.7825004505492</v>
      </c>
      <c r="H24" s="73">
        <v>1596.9151564615386</v>
      </c>
      <c r="I24" s="73">
        <v>1901.6891262857139</v>
      </c>
      <c r="J24" s="73">
        <v>2004.497547164835</v>
      </c>
      <c r="K24" s="73">
        <v>2014.371197802198</v>
      </c>
      <c r="L24" s="73">
        <v>2014.371197802198</v>
      </c>
      <c r="M24" s="73">
        <v>2014.371197802198</v>
      </c>
      <c r="N24" s="73">
        <v>1979.558010989011</v>
      </c>
      <c r="O24" s="73">
        <v>1904.9865824175824</v>
      </c>
      <c r="P24" s="73">
        <v>1807.2722967032967</v>
      </c>
      <c r="Q24" s="73">
        <v>1683.0525164835165</v>
      </c>
      <c r="R24" s="73">
        <v>1683.0525164835165</v>
      </c>
      <c r="S24" s="73">
        <v>1683.0525164835165</v>
      </c>
      <c r="T24" s="73">
        <v>1683.0525164835165</v>
      </c>
      <c r="U24" s="73">
        <v>1683.0525164835165</v>
      </c>
    </row>
    <row r="25" spans="1:21" s="2" customFormat="1" ht="12.75">
      <c r="A25" s="2" t="s">
        <v>58</v>
      </c>
      <c r="B25" s="73">
        <f>B23-B24</f>
        <v>0</v>
      </c>
      <c r="C25" s="73">
        <f aca="true" t="shared" si="2" ref="C25:U25">C23-C24</f>
        <v>-63.035076923076915</v>
      </c>
      <c r="D25" s="73">
        <f t="shared" si="2"/>
        <v>-226.25226240000035</v>
      </c>
      <c r="E25" s="73">
        <f t="shared" si="2"/>
        <v>-255.34444603780253</v>
      </c>
      <c r="F25" s="73">
        <f t="shared" si="2"/>
        <v>64.10429153010762</v>
      </c>
      <c r="G25" s="73">
        <f t="shared" si="2"/>
        <v>997.3206479327489</v>
      </c>
      <c r="H25" s="73">
        <f t="shared" si="2"/>
        <v>2404.717802608349</v>
      </c>
      <c r="I25" s="73">
        <f t="shared" si="2"/>
        <v>3270.841028674288</v>
      </c>
      <c r="J25" s="73">
        <f t="shared" si="2"/>
        <v>3568.393345252747</v>
      </c>
      <c r="K25" s="73">
        <f t="shared" si="2"/>
        <v>3632.722587362637</v>
      </c>
      <c r="L25" s="73">
        <f t="shared" si="2"/>
        <v>3632.722587362637</v>
      </c>
      <c r="M25" s="73">
        <f t="shared" si="2"/>
        <v>3632.722587362637</v>
      </c>
      <c r="N25" s="73">
        <f t="shared" si="2"/>
        <v>3667.535774175824</v>
      </c>
      <c r="O25" s="73">
        <f t="shared" si="2"/>
        <v>3742.107202747253</v>
      </c>
      <c r="P25" s="73">
        <f t="shared" si="2"/>
        <v>3839.821488461538</v>
      </c>
      <c r="Q25" s="73">
        <f t="shared" si="2"/>
        <v>3964.041268681319</v>
      </c>
      <c r="R25" s="73">
        <f t="shared" si="2"/>
        <v>3964.041268681319</v>
      </c>
      <c r="S25" s="73">
        <f t="shared" si="2"/>
        <v>3964.041268681319</v>
      </c>
      <c r="T25" s="73">
        <f t="shared" si="2"/>
        <v>3964.041268681319</v>
      </c>
      <c r="U25" s="73">
        <f t="shared" si="2"/>
        <v>3964.041268681319</v>
      </c>
    </row>
    <row r="26" spans="2:21" s="2" customFormat="1" ht="12.75">
      <c r="B26" s="73"/>
      <c r="C26" s="73"/>
      <c r="D26" s="73"/>
      <c r="E26" s="73"/>
      <c r="F26" s="73"/>
      <c r="G26" s="73"/>
      <c r="H26" s="73"/>
      <c r="I26" s="73"/>
      <c r="J26" s="73"/>
      <c r="K26" s="73"/>
      <c r="L26" s="73"/>
      <c r="M26" s="73"/>
      <c r="N26" s="73"/>
      <c r="O26" s="73"/>
      <c r="P26" s="73"/>
      <c r="Q26" s="73"/>
      <c r="R26" s="73"/>
      <c r="S26" s="73"/>
      <c r="T26" s="73"/>
      <c r="U26" s="73"/>
    </row>
    <row r="27" spans="1:21" s="2" customFormat="1" ht="12.75">
      <c r="A27" s="2" t="s">
        <v>60</v>
      </c>
      <c r="B27" s="73">
        <v>254.21600000000004</v>
      </c>
      <c r="C27" s="73">
        <v>851.6236</v>
      </c>
      <c r="D27" s="73">
        <v>1302.857</v>
      </c>
      <c r="E27" s="73">
        <v>1538.0067999999997</v>
      </c>
      <c r="F27" s="73">
        <v>756.2925999999999</v>
      </c>
      <c r="G27" s="73">
        <v>0</v>
      </c>
      <c r="H27" s="73">
        <v>0</v>
      </c>
      <c r="I27" s="73">
        <v>0</v>
      </c>
      <c r="J27" s="73">
        <v>0</v>
      </c>
      <c r="K27" s="73">
        <v>0</v>
      </c>
      <c r="L27" s="73">
        <v>0</v>
      </c>
      <c r="M27" s="73">
        <v>0</v>
      </c>
      <c r="N27" s="73">
        <v>0</v>
      </c>
      <c r="O27" s="73">
        <v>0</v>
      </c>
      <c r="P27" s="73">
        <v>0</v>
      </c>
      <c r="Q27" s="73">
        <v>0</v>
      </c>
      <c r="R27" s="73">
        <v>0</v>
      </c>
      <c r="S27" s="73">
        <v>0</v>
      </c>
      <c r="T27" s="73">
        <v>0</v>
      </c>
      <c r="U27" s="73">
        <v>0</v>
      </c>
    </row>
    <row r="28" s="2" customFormat="1" ht="12.75"/>
    <row r="29" spans="1:21" s="2" customFormat="1" ht="12.75">
      <c r="A29" s="74" t="s">
        <v>59</v>
      </c>
      <c r="B29" s="75">
        <f>B25-B27</f>
        <v>-254.21600000000004</v>
      </c>
      <c r="C29" s="75">
        <f aca="true" t="shared" si="3" ref="C29:U29">C25-C27</f>
        <v>-914.6586769230769</v>
      </c>
      <c r="D29" s="75">
        <f t="shared" si="3"/>
        <v>-1529.1092624000003</v>
      </c>
      <c r="E29" s="75">
        <f t="shared" si="3"/>
        <v>-1793.3512460378022</v>
      </c>
      <c r="F29" s="75">
        <f t="shared" si="3"/>
        <v>-692.1883084698923</v>
      </c>
      <c r="G29" s="75">
        <f t="shared" si="3"/>
        <v>997.3206479327489</v>
      </c>
      <c r="H29" s="75">
        <f t="shared" si="3"/>
        <v>2404.717802608349</v>
      </c>
      <c r="I29" s="75">
        <f t="shared" si="3"/>
        <v>3270.841028674288</v>
      </c>
      <c r="J29" s="75">
        <f t="shared" si="3"/>
        <v>3568.393345252747</v>
      </c>
      <c r="K29" s="75">
        <f t="shared" si="3"/>
        <v>3632.722587362637</v>
      </c>
      <c r="L29" s="75">
        <f t="shared" si="3"/>
        <v>3632.722587362637</v>
      </c>
      <c r="M29" s="75">
        <f t="shared" si="3"/>
        <v>3632.722587362637</v>
      </c>
      <c r="N29" s="75">
        <f t="shared" si="3"/>
        <v>3667.535774175824</v>
      </c>
      <c r="O29" s="75">
        <f t="shared" si="3"/>
        <v>3742.107202747253</v>
      </c>
      <c r="P29" s="75">
        <f t="shared" si="3"/>
        <v>3839.821488461538</v>
      </c>
      <c r="Q29" s="75">
        <f t="shared" si="3"/>
        <v>3964.041268681319</v>
      </c>
      <c r="R29" s="75">
        <f t="shared" si="3"/>
        <v>3964.041268681319</v>
      </c>
      <c r="S29" s="75">
        <f t="shared" si="3"/>
        <v>3964.041268681319</v>
      </c>
      <c r="T29" s="75">
        <f t="shared" si="3"/>
        <v>3964.041268681319</v>
      </c>
      <c r="U29" s="75">
        <f t="shared" si="3"/>
        <v>3964.041268681319</v>
      </c>
    </row>
    <row r="30" s="78" customFormat="1" ht="13.5" thickBot="1">
      <c r="B30" s="79">
        <f>IRR(B29:U29,0.1)</f>
        <v>0.31478636291568823</v>
      </c>
    </row>
    <row r="31" ht="13.5" thickBot="1"/>
    <row r="32" s="77" customFormat="1" ht="12.75">
      <c r="A32" s="76" t="s">
        <v>64</v>
      </c>
    </row>
    <row r="33" s="2" customFormat="1" ht="12.75">
      <c r="A33" s="2" t="s">
        <v>54</v>
      </c>
    </row>
    <row r="34" spans="1:21" s="2" customFormat="1" ht="12.75">
      <c r="A34" s="72" t="s">
        <v>55</v>
      </c>
      <c r="B34" s="1">
        <v>1</v>
      </c>
      <c r="C34" s="1">
        <v>2</v>
      </c>
      <c r="D34" s="1">
        <v>3</v>
      </c>
      <c r="E34" s="1">
        <v>4</v>
      </c>
      <c r="F34" s="1">
        <v>5</v>
      </c>
      <c r="G34" s="1">
        <v>6</v>
      </c>
      <c r="H34" s="1">
        <v>7</v>
      </c>
      <c r="I34" s="1">
        <v>8</v>
      </c>
      <c r="J34" s="1">
        <v>9</v>
      </c>
      <c r="K34" s="1">
        <v>10</v>
      </c>
      <c r="L34" s="1">
        <v>11</v>
      </c>
      <c r="M34" s="1">
        <v>12</v>
      </c>
      <c r="N34" s="1">
        <v>13</v>
      </c>
      <c r="O34" s="1">
        <v>14</v>
      </c>
      <c r="P34" s="1">
        <v>15</v>
      </c>
      <c r="Q34" s="1">
        <v>16</v>
      </c>
      <c r="R34" s="1">
        <v>17</v>
      </c>
      <c r="S34" s="1">
        <v>18</v>
      </c>
      <c r="T34" s="1">
        <v>19</v>
      </c>
      <c r="U34" s="1">
        <v>20</v>
      </c>
    </row>
    <row r="35" spans="1:21" s="2" customFormat="1" ht="12.75">
      <c r="A35" s="2" t="s">
        <v>56</v>
      </c>
      <c r="B35" s="73">
        <v>0</v>
      </c>
      <c r="C35" s="73">
        <v>0</v>
      </c>
      <c r="D35" s="73">
        <v>0</v>
      </c>
      <c r="E35" s="73">
        <v>53.57142857142857</v>
      </c>
      <c r="F35" s="73">
        <v>610.7142857142858</v>
      </c>
      <c r="G35" s="73">
        <v>1232.142857142857</v>
      </c>
      <c r="H35" s="73">
        <v>1810.7142857142858</v>
      </c>
      <c r="I35" s="73">
        <v>2078.571428571429</v>
      </c>
      <c r="J35" s="73">
        <v>2142.8571428571427</v>
      </c>
      <c r="K35" s="73">
        <v>2142.8571428571427</v>
      </c>
      <c r="L35" s="73">
        <v>2142.8571428571427</v>
      </c>
      <c r="M35" s="73">
        <v>2142.8571428571427</v>
      </c>
      <c r="N35" s="73">
        <v>2142.8571428571427</v>
      </c>
      <c r="O35" s="73">
        <v>2142.8571428571427</v>
      </c>
      <c r="P35" s="73">
        <v>2142.8571428571427</v>
      </c>
      <c r="Q35" s="73">
        <v>2142.8571428571427</v>
      </c>
      <c r="R35" s="73">
        <v>2142.8571428571427</v>
      </c>
      <c r="S35" s="73">
        <v>2142.8571428571427</v>
      </c>
      <c r="T35" s="73">
        <v>2142.8571428571427</v>
      </c>
      <c r="U35" s="73">
        <v>2142.8571428571427</v>
      </c>
    </row>
    <row r="36" spans="1:21" s="2" customFormat="1" ht="12.75">
      <c r="A36" s="2" t="s">
        <v>57</v>
      </c>
      <c r="B36" s="73">
        <v>0</v>
      </c>
      <c r="C36" s="73">
        <v>120</v>
      </c>
      <c r="D36" s="73">
        <v>1320</v>
      </c>
      <c r="E36" s="73">
        <v>2101.2362637362635</v>
      </c>
      <c r="F36" s="73">
        <v>1737.1153846153845</v>
      </c>
      <c r="G36" s="73">
        <v>1160.934065934066</v>
      </c>
      <c r="H36" s="73">
        <v>928.021978021978</v>
      </c>
      <c r="I36" s="73">
        <v>895.054945054945</v>
      </c>
      <c r="J36" s="73">
        <v>895.054945054945</v>
      </c>
      <c r="K36" s="73">
        <v>895.054945054945</v>
      </c>
      <c r="L36" s="73">
        <v>895.054945054945</v>
      </c>
      <c r="M36" s="73">
        <v>895.054945054945</v>
      </c>
      <c r="N36" s="73">
        <v>895.054945054945</v>
      </c>
      <c r="O36" s="73">
        <v>895.054945054945</v>
      </c>
      <c r="P36" s="73">
        <v>895.054945054945</v>
      </c>
      <c r="Q36" s="73">
        <v>895.054945054945</v>
      </c>
      <c r="R36" s="73">
        <v>895.054945054945</v>
      </c>
      <c r="S36" s="73">
        <v>895.054945054945</v>
      </c>
      <c r="T36" s="73">
        <v>895.054945054945</v>
      </c>
      <c r="U36" s="73">
        <v>895.054945054945</v>
      </c>
    </row>
    <row r="37" spans="1:21" s="2" customFormat="1" ht="12.75">
      <c r="A37" s="2" t="s">
        <v>58</v>
      </c>
      <c r="B37" s="73">
        <f>B35-B36</f>
        <v>0</v>
      </c>
      <c r="C37" s="73">
        <f aca="true" t="shared" si="4" ref="C37:U37">C35-C36</f>
        <v>-120</v>
      </c>
      <c r="D37" s="73">
        <f t="shared" si="4"/>
        <v>-1320</v>
      </c>
      <c r="E37" s="73">
        <f t="shared" si="4"/>
        <v>-2047.6648351648348</v>
      </c>
      <c r="F37" s="73">
        <f t="shared" si="4"/>
        <v>-1126.4010989010987</v>
      </c>
      <c r="G37" s="73">
        <f t="shared" si="4"/>
        <v>71.20879120879113</v>
      </c>
      <c r="H37" s="73">
        <f t="shared" si="4"/>
        <v>882.6923076923077</v>
      </c>
      <c r="I37" s="73">
        <f t="shared" si="4"/>
        <v>1183.5164835164837</v>
      </c>
      <c r="J37" s="73">
        <f t="shared" si="4"/>
        <v>1247.8021978021975</v>
      </c>
      <c r="K37" s="73">
        <f t="shared" si="4"/>
        <v>1247.8021978021975</v>
      </c>
      <c r="L37" s="73">
        <f t="shared" si="4"/>
        <v>1247.8021978021975</v>
      </c>
      <c r="M37" s="73">
        <f t="shared" si="4"/>
        <v>1247.8021978021975</v>
      </c>
      <c r="N37" s="73">
        <f t="shared" si="4"/>
        <v>1247.8021978021975</v>
      </c>
      <c r="O37" s="73">
        <f t="shared" si="4"/>
        <v>1247.8021978021975</v>
      </c>
      <c r="P37" s="73">
        <f t="shared" si="4"/>
        <v>1247.8021978021975</v>
      </c>
      <c r="Q37" s="73">
        <f t="shared" si="4"/>
        <v>1247.8021978021975</v>
      </c>
      <c r="R37" s="73">
        <f t="shared" si="4"/>
        <v>1247.8021978021975</v>
      </c>
      <c r="S37" s="73">
        <f t="shared" si="4"/>
        <v>1247.8021978021975</v>
      </c>
      <c r="T37" s="73">
        <f t="shared" si="4"/>
        <v>1247.8021978021975</v>
      </c>
      <c r="U37" s="73">
        <f t="shared" si="4"/>
        <v>1247.8021978021975</v>
      </c>
    </row>
    <row r="38" spans="2:21" s="2" customFormat="1" ht="12.75">
      <c r="B38" s="73"/>
      <c r="C38" s="73"/>
      <c r="D38" s="73"/>
      <c r="E38" s="73"/>
      <c r="F38" s="73"/>
      <c r="G38" s="73"/>
      <c r="H38" s="73"/>
      <c r="I38" s="73"/>
      <c r="J38" s="73"/>
      <c r="K38" s="73"/>
      <c r="L38" s="73"/>
      <c r="M38" s="73"/>
      <c r="N38" s="73"/>
      <c r="O38" s="73"/>
      <c r="P38" s="73"/>
      <c r="Q38" s="73"/>
      <c r="R38" s="73"/>
      <c r="S38" s="73"/>
      <c r="T38" s="73"/>
      <c r="U38" s="73"/>
    </row>
    <row r="39" spans="1:21" s="2" customFormat="1" ht="12.75">
      <c r="A39" s="2" t="s">
        <v>60</v>
      </c>
      <c r="B39" s="73">
        <v>43</v>
      </c>
      <c r="C39" s="73">
        <v>150.5</v>
      </c>
      <c r="D39" s="73">
        <v>236.5</v>
      </c>
      <c r="E39" s="73">
        <v>279.5</v>
      </c>
      <c r="F39" s="73">
        <v>150.5</v>
      </c>
      <c r="G39" s="73"/>
      <c r="H39" s="73"/>
      <c r="I39" s="73"/>
      <c r="J39" s="73"/>
      <c r="K39" s="73"/>
      <c r="L39" s="73"/>
      <c r="M39" s="73"/>
      <c r="N39" s="73"/>
      <c r="O39" s="73"/>
      <c r="P39" s="73"/>
      <c r="Q39" s="73"/>
      <c r="R39" s="73"/>
      <c r="S39" s="73"/>
      <c r="T39" s="73"/>
      <c r="U39" s="73"/>
    </row>
    <row r="40" s="2" customFormat="1" ht="12.75"/>
    <row r="41" spans="1:21" s="2" customFormat="1" ht="12.75">
      <c r="A41" s="74" t="s">
        <v>59</v>
      </c>
      <c r="B41" s="75">
        <f>B37-B39</f>
        <v>-43</v>
      </c>
      <c r="C41" s="75">
        <f aca="true" t="shared" si="5" ref="C41:U41">C37-C39</f>
        <v>-270.5</v>
      </c>
      <c r="D41" s="75">
        <f t="shared" si="5"/>
        <v>-1556.5</v>
      </c>
      <c r="E41" s="75">
        <f t="shared" si="5"/>
        <v>-2327.1648351648346</v>
      </c>
      <c r="F41" s="75">
        <f t="shared" si="5"/>
        <v>-1276.9010989010987</v>
      </c>
      <c r="G41" s="75">
        <f t="shared" si="5"/>
        <v>71.20879120879113</v>
      </c>
      <c r="H41" s="75">
        <f t="shared" si="5"/>
        <v>882.6923076923077</v>
      </c>
      <c r="I41" s="75">
        <f t="shared" si="5"/>
        <v>1183.5164835164837</v>
      </c>
      <c r="J41" s="75">
        <f t="shared" si="5"/>
        <v>1247.8021978021975</v>
      </c>
      <c r="K41" s="75">
        <f t="shared" si="5"/>
        <v>1247.8021978021975</v>
      </c>
      <c r="L41" s="75">
        <f t="shared" si="5"/>
        <v>1247.8021978021975</v>
      </c>
      <c r="M41" s="75">
        <f t="shared" si="5"/>
        <v>1247.8021978021975</v>
      </c>
      <c r="N41" s="75">
        <f t="shared" si="5"/>
        <v>1247.8021978021975</v>
      </c>
      <c r="O41" s="75">
        <f t="shared" si="5"/>
        <v>1247.8021978021975</v>
      </c>
      <c r="P41" s="75">
        <f t="shared" si="5"/>
        <v>1247.8021978021975</v>
      </c>
      <c r="Q41" s="75">
        <f t="shared" si="5"/>
        <v>1247.8021978021975</v>
      </c>
      <c r="R41" s="75">
        <f t="shared" si="5"/>
        <v>1247.8021978021975</v>
      </c>
      <c r="S41" s="75">
        <f t="shared" si="5"/>
        <v>1247.8021978021975</v>
      </c>
      <c r="T41" s="75">
        <f t="shared" si="5"/>
        <v>1247.8021978021975</v>
      </c>
      <c r="U41" s="75">
        <f t="shared" si="5"/>
        <v>1247.8021978021975</v>
      </c>
    </row>
    <row r="42" s="78" customFormat="1" ht="13.5" thickBot="1">
      <c r="B42" s="79">
        <f>IRR(B41:U41,0.1)</f>
        <v>0.1373357017053696</v>
      </c>
    </row>
    <row r="43" ht="13.5" thickBot="1"/>
    <row r="44" s="77" customFormat="1" ht="12.75">
      <c r="A44" s="76" t="s">
        <v>65</v>
      </c>
    </row>
    <row r="45" s="2" customFormat="1" ht="12.75">
      <c r="A45" s="2" t="s">
        <v>54</v>
      </c>
    </row>
    <row r="46" spans="1:21" s="2" customFormat="1" ht="12.75">
      <c r="A46" s="72" t="s">
        <v>55</v>
      </c>
      <c r="B46" s="1">
        <v>1</v>
      </c>
      <c r="C46" s="1">
        <v>2</v>
      </c>
      <c r="D46" s="1">
        <v>3</v>
      </c>
      <c r="E46" s="1">
        <v>4</v>
      </c>
      <c r="F46" s="1">
        <v>5</v>
      </c>
      <c r="G46" s="1">
        <v>6</v>
      </c>
      <c r="H46" s="1">
        <v>7</v>
      </c>
      <c r="I46" s="1">
        <v>8</v>
      </c>
      <c r="J46" s="1">
        <v>9</v>
      </c>
      <c r="K46" s="1">
        <v>10</v>
      </c>
      <c r="L46" s="1">
        <v>11</v>
      </c>
      <c r="M46" s="1">
        <v>12</v>
      </c>
      <c r="N46" s="1">
        <v>13</v>
      </c>
      <c r="O46" s="1">
        <v>14</v>
      </c>
      <c r="P46" s="1">
        <v>15</v>
      </c>
      <c r="Q46" s="1">
        <v>16</v>
      </c>
      <c r="R46" s="1">
        <v>17</v>
      </c>
      <c r="S46" s="1">
        <v>18</v>
      </c>
      <c r="T46" s="1">
        <v>19</v>
      </c>
      <c r="U46" s="1">
        <v>20</v>
      </c>
    </row>
    <row r="47" spans="1:21" s="2" customFormat="1" ht="12.75">
      <c r="A47" s="2" t="s">
        <v>56</v>
      </c>
      <c r="B47" s="73">
        <v>0</v>
      </c>
      <c r="C47" s="73">
        <v>-3.772777515453297E-12</v>
      </c>
      <c r="D47" s="73">
        <v>415.84741056263687</v>
      </c>
      <c r="E47" s="73">
        <v>2274.0378702087937</v>
      </c>
      <c r="F47" s="73">
        <v>6500.402666679121</v>
      </c>
      <c r="G47" s="73">
        <v>13160.656610118684</v>
      </c>
      <c r="H47" s="73">
        <v>20063.936867041757</v>
      </c>
      <c r="I47" s="73">
        <v>24727.035719507694</v>
      </c>
      <c r="J47" s="73">
        <v>26247.02949148351</v>
      </c>
      <c r="K47" s="73">
        <v>26525.077535714277</v>
      </c>
      <c r="L47" s="73">
        <v>26525.077535714277</v>
      </c>
      <c r="M47" s="73">
        <v>26525.077535714277</v>
      </c>
      <c r="N47" s="73">
        <v>26525.077535714277</v>
      </c>
      <c r="O47" s="73">
        <v>26525.077535714277</v>
      </c>
      <c r="P47" s="73">
        <v>26525.077535714277</v>
      </c>
      <c r="Q47" s="73">
        <v>26525.077535714277</v>
      </c>
      <c r="R47" s="73">
        <v>26525.077535714277</v>
      </c>
      <c r="S47" s="73">
        <v>26525.077535714277</v>
      </c>
      <c r="T47" s="73">
        <v>26525.077535714277</v>
      </c>
      <c r="U47" s="73">
        <v>26525.077535714277</v>
      </c>
    </row>
    <row r="48" spans="1:21" s="2" customFormat="1" ht="12.75">
      <c r="A48" s="2" t="s">
        <v>57</v>
      </c>
      <c r="B48" s="73">
        <v>0</v>
      </c>
      <c r="C48" s="73">
        <v>27.87032967032967</v>
      </c>
      <c r="D48" s="73">
        <v>648.2051825934064</v>
      </c>
      <c r="E48" s="73">
        <v>2244.897092076924</v>
      </c>
      <c r="F48" s="73">
        <v>4838.370511329671</v>
      </c>
      <c r="G48" s="73">
        <v>8475.58497879121</v>
      </c>
      <c r="H48" s="73">
        <v>10652.762347472526</v>
      </c>
      <c r="I48" s="73">
        <v>12370.574889076923</v>
      </c>
      <c r="J48" s="73">
        <v>12895.769926098901</v>
      </c>
      <c r="K48" s="73">
        <v>12956.085958791207</v>
      </c>
      <c r="L48" s="73">
        <v>12956.085958791207</v>
      </c>
      <c r="M48" s="73">
        <v>12956.085958791207</v>
      </c>
      <c r="N48" s="73">
        <v>12646.415629120878</v>
      </c>
      <c r="O48" s="73">
        <v>11927.294749999997</v>
      </c>
      <c r="P48" s="73">
        <v>11029.27277197802</v>
      </c>
      <c r="Q48" s="73">
        <v>9901.580464285711</v>
      </c>
      <c r="R48" s="73">
        <v>9901.580464285711</v>
      </c>
      <c r="S48" s="73">
        <v>9901.580464285711</v>
      </c>
      <c r="T48" s="73">
        <v>9901.580464285711</v>
      </c>
      <c r="U48" s="73">
        <v>9901.580464285711</v>
      </c>
    </row>
    <row r="49" spans="1:21" s="2" customFormat="1" ht="12.75">
      <c r="A49" s="2" t="s">
        <v>58</v>
      </c>
      <c r="B49" s="73">
        <f>B47-B48</f>
        <v>0</v>
      </c>
      <c r="C49" s="73">
        <f aca="true" t="shared" si="6" ref="C49:U49">C47-C48</f>
        <v>-27.870329670333444</v>
      </c>
      <c r="D49" s="73">
        <f t="shared" si="6"/>
        <v>-232.35777203076958</v>
      </c>
      <c r="E49" s="73">
        <f t="shared" si="6"/>
        <v>29.140778131869865</v>
      </c>
      <c r="F49" s="73">
        <f t="shared" si="6"/>
        <v>1662.0321553494496</v>
      </c>
      <c r="G49" s="73">
        <f t="shared" si="6"/>
        <v>4685.071631327473</v>
      </c>
      <c r="H49" s="73">
        <f t="shared" si="6"/>
        <v>9411.174519569231</v>
      </c>
      <c r="I49" s="73">
        <f t="shared" si="6"/>
        <v>12356.460830430771</v>
      </c>
      <c r="J49" s="73">
        <f t="shared" si="6"/>
        <v>13351.25956538461</v>
      </c>
      <c r="K49" s="73">
        <f t="shared" si="6"/>
        <v>13568.99157692307</v>
      </c>
      <c r="L49" s="73">
        <f t="shared" si="6"/>
        <v>13568.99157692307</v>
      </c>
      <c r="M49" s="73">
        <f t="shared" si="6"/>
        <v>13568.99157692307</v>
      </c>
      <c r="N49" s="73">
        <f t="shared" si="6"/>
        <v>13878.6619065934</v>
      </c>
      <c r="O49" s="73">
        <f t="shared" si="6"/>
        <v>14597.78278571428</v>
      </c>
      <c r="P49" s="73">
        <f t="shared" si="6"/>
        <v>15495.804763736258</v>
      </c>
      <c r="Q49" s="73">
        <f t="shared" si="6"/>
        <v>16623.497071428566</v>
      </c>
      <c r="R49" s="73">
        <f t="shared" si="6"/>
        <v>16623.497071428566</v>
      </c>
      <c r="S49" s="73">
        <f t="shared" si="6"/>
        <v>16623.497071428566</v>
      </c>
      <c r="T49" s="73">
        <f t="shared" si="6"/>
        <v>16623.497071428566</v>
      </c>
      <c r="U49" s="73">
        <f t="shared" si="6"/>
        <v>16623.497071428566</v>
      </c>
    </row>
    <row r="50" spans="2:21" s="2" customFormat="1" ht="12.75">
      <c r="B50" s="73"/>
      <c r="C50" s="73"/>
      <c r="D50" s="73"/>
      <c r="E50" s="73"/>
      <c r="F50" s="73"/>
      <c r="G50" s="73"/>
      <c r="H50" s="73"/>
      <c r="I50" s="73"/>
      <c r="J50" s="73"/>
      <c r="K50" s="73"/>
      <c r="L50" s="73"/>
      <c r="M50" s="73"/>
      <c r="N50" s="73"/>
      <c r="O50" s="73"/>
      <c r="P50" s="73"/>
      <c r="Q50" s="73"/>
      <c r="R50" s="73"/>
      <c r="S50" s="73"/>
      <c r="T50" s="73"/>
      <c r="U50" s="73"/>
    </row>
    <row r="51" spans="1:21" s="2" customFormat="1" ht="12.75">
      <c r="A51" s="2" t="s">
        <v>60</v>
      </c>
      <c r="B51" s="73">
        <v>703.0930000000001</v>
      </c>
      <c r="C51" s="73">
        <v>2355.36155</v>
      </c>
      <c r="D51" s="73">
        <v>3603.3516250000002</v>
      </c>
      <c r="E51" s="73">
        <v>4253.7126499999995</v>
      </c>
      <c r="F51" s="73">
        <v>2091.701675</v>
      </c>
      <c r="G51" s="73"/>
      <c r="H51" s="73"/>
      <c r="I51" s="73"/>
      <c r="J51" s="73"/>
      <c r="K51" s="73"/>
      <c r="L51" s="73"/>
      <c r="M51" s="73"/>
      <c r="N51" s="73"/>
      <c r="O51" s="73"/>
      <c r="P51" s="73"/>
      <c r="Q51" s="73"/>
      <c r="R51" s="73"/>
      <c r="S51" s="73"/>
      <c r="T51" s="73"/>
      <c r="U51" s="73"/>
    </row>
    <row r="52" s="2" customFormat="1" ht="12.75"/>
    <row r="53" spans="1:21" s="2" customFormat="1" ht="12.75">
      <c r="A53" s="74" t="s">
        <v>59</v>
      </c>
      <c r="B53" s="75">
        <f>B49-B51</f>
        <v>-703.0930000000001</v>
      </c>
      <c r="C53" s="75">
        <f aca="true" t="shared" si="7" ref="C53:U53">C49-C51</f>
        <v>-2383.2318796703335</v>
      </c>
      <c r="D53" s="75">
        <f t="shared" si="7"/>
        <v>-3835.7093970307697</v>
      </c>
      <c r="E53" s="75">
        <f t="shared" si="7"/>
        <v>-4224.571871868129</v>
      </c>
      <c r="F53" s="75">
        <f t="shared" si="7"/>
        <v>-429.6695196505502</v>
      </c>
      <c r="G53" s="75">
        <f t="shared" si="7"/>
        <v>4685.071631327473</v>
      </c>
      <c r="H53" s="75">
        <f t="shared" si="7"/>
        <v>9411.174519569231</v>
      </c>
      <c r="I53" s="75">
        <f t="shared" si="7"/>
        <v>12356.460830430771</v>
      </c>
      <c r="J53" s="75">
        <f t="shared" si="7"/>
        <v>13351.25956538461</v>
      </c>
      <c r="K53" s="75">
        <f t="shared" si="7"/>
        <v>13568.99157692307</v>
      </c>
      <c r="L53" s="75">
        <f t="shared" si="7"/>
        <v>13568.99157692307</v>
      </c>
      <c r="M53" s="75">
        <f t="shared" si="7"/>
        <v>13568.99157692307</v>
      </c>
      <c r="N53" s="75">
        <f t="shared" si="7"/>
        <v>13878.6619065934</v>
      </c>
      <c r="O53" s="75">
        <f t="shared" si="7"/>
        <v>14597.78278571428</v>
      </c>
      <c r="P53" s="75">
        <f t="shared" si="7"/>
        <v>15495.804763736258</v>
      </c>
      <c r="Q53" s="75">
        <f t="shared" si="7"/>
        <v>16623.497071428566</v>
      </c>
      <c r="R53" s="75">
        <f t="shared" si="7"/>
        <v>16623.497071428566</v>
      </c>
      <c r="S53" s="75">
        <f t="shared" si="7"/>
        <v>16623.497071428566</v>
      </c>
      <c r="T53" s="75">
        <f t="shared" si="7"/>
        <v>16623.497071428566</v>
      </c>
      <c r="U53" s="75">
        <f t="shared" si="7"/>
        <v>16623.497071428566</v>
      </c>
    </row>
    <row r="54" s="78" customFormat="1" ht="13.5" thickBot="1">
      <c r="B54" s="79">
        <f>IRR(B53:U53,0.1)</f>
        <v>0.4181170637490439</v>
      </c>
    </row>
    <row r="55" ht="13.5" thickBot="1"/>
    <row r="56" s="77" customFormat="1" ht="12.75">
      <c r="A56" s="76" t="s">
        <v>66</v>
      </c>
    </row>
    <row r="57" s="2" customFormat="1" ht="12.75">
      <c r="A57" s="2" t="s">
        <v>54</v>
      </c>
    </row>
    <row r="58" spans="1:21" s="2" customFormat="1" ht="12.75">
      <c r="A58" s="72" t="s">
        <v>55</v>
      </c>
      <c r="B58" s="1">
        <v>1</v>
      </c>
      <c r="C58" s="1">
        <v>2</v>
      </c>
      <c r="D58" s="1">
        <v>3</v>
      </c>
      <c r="E58" s="1">
        <v>4</v>
      </c>
      <c r="F58" s="1">
        <v>5</v>
      </c>
      <c r="G58" s="1">
        <v>6</v>
      </c>
      <c r="H58" s="1">
        <v>7</v>
      </c>
      <c r="I58" s="1">
        <v>8</v>
      </c>
      <c r="J58" s="1">
        <v>9</v>
      </c>
      <c r="K58" s="1">
        <v>10</v>
      </c>
      <c r="L58" s="1">
        <v>11</v>
      </c>
      <c r="M58" s="1">
        <v>12</v>
      </c>
      <c r="N58" s="1">
        <v>13</v>
      </c>
      <c r="O58" s="1">
        <v>14</v>
      </c>
      <c r="P58" s="1">
        <v>15</v>
      </c>
      <c r="Q58" s="1">
        <v>16</v>
      </c>
      <c r="R58" s="1">
        <v>17</v>
      </c>
      <c r="S58" s="1">
        <v>18</v>
      </c>
      <c r="T58" s="1">
        <v>19</v>
      </c>
      <c r="U58" s="1">
        <v>20</v>
      </c>
    </row>
    <row r="59" spans="1:21" s="2" customFormat="1" ht="12.75">
      <c r="A59" s="2" t="s">
        <v>56</v>
      </c>
      <c r="B59" s="73">
        <v>0</v>
      </c>
      <c r="C59" s="73">
        <v>0</v>
      </c>
      <c r="D59" s="73">
        <v>0</v>
      </c>
      <c r="E59" s="73">
        <v>53.57142857142857</v>
      </c>
      <c r="F59" s="73">
        <v>182.14285714285714</v>
      </c>
      <c r="G59" s="73">
        <v>300</v>
      </c>
      <c r="H59" s="73">
        <v>381.42857142857144</v>
      </c>
      <c r="I59" s="73">
        <v>407.14285714285717</v>
      </c>
      <c r="J59" s="73">
        <v>407.14285714285717</v>
      </c>
      <c r="K59" s="73">
        <v>407.14285714285717</v>
      </c>
      <c r="L59" s="73">
        <v>407.14285714285717</v>
      </c>
      <c r="M59" s="73">
        <v>407.14285714285717</v>
      </c>
      <c r="N59" s="73">
        <v>407.14285714285717</v>
      </c>
      <c r="O59" s="73">
        <v>407.14285714285717</v>
      </c>
      <c r="P59" s="73">
        <v>407.14285714285717</v>
      </c>
      <c r="Q59" s="73">
        <v>407.14285714285717</v>
      </c>
      <c r="R59" s="73">
        <v>407.14285714285717</v>
      </c>
      <c r="S59" s="73">
        <v>407.14285714285717</v>
      </c>
      <c r="T59" s="73">
        <v>407.14285714285717</v>
      </c>
      <c r="U59" s="73">
        <v>407.14285714285717</v>
      </c>
    </row>
    <row r="60" spans="1:21" s="2" customFormat="1" ht="12.75">
      <c r="A60" s="2" t="s">
        <v>57</v>
      </c>
      <c r="B60" s="73">
        <v>0</v>
      </c>
      <c r="C60" s="73">
        <v>90</v>
      </c>
      <c r="D60" s="73">
        <v>270</v>
      </c>
      <c r="E60" s="73">
        <v>313.2362637362637</v>
      </c>
      <c r="F60" s="73">
        <v>239.22527472527472</v>
      </c>
      <c r="G60" s="73">
        <v>183.24725274725273</v>
      </c>
      <c r="H60" s="73">
        <v>170.06043956043956</v>
      </c>
      <c r="I60" s="73">
        <v>170.06043956043956</v>
      </c>
      <c r="J60" s="73">
        <v>170.06043956043956</v>
      </c>
      <c r="K60" s="73">
        <v>170.06043956043956</v>
      </c>
      <c r="L60" s="73">
        <v>170.06043956043956</v>
      </c>
      <c r="M60" s="73">
        <v>170.06043956043956</v>
      </c>
      <c r="N60" s="73">
        <v>170.06043956043956</v>
      </c>
      <c r="O60" s="73">
        <v>170.06043956043956</v>
      </c>
      <c r="P60" s="73">
        <v>170.06043956043956</v>
      </c>
      <c r="Q60" s="73">
        <v>170.06043956043956</v>
      </c>
      <c r="R60" s="73">
        <v>170.06043956043956</v>
      </c>
      <c r="S60" s="73">
        <v>170.06043956043956</v>
      </c>
      <c r="T60" s="73">
        <v>170.06043956043956</v>
      </c>
      <c r="U60" s="73">
        <v>170.06043956043956</v>
      </c>
    </row>
    <row r="61" spans="1:21" s="2" customFormat="1" ht="12.75">
      <c r="A61" s="2" t="s">
        <v>58</v>
      </c>
      <c r="B61" s="73">
        <f>B59-B60</f>
        <v>0</v>
      </c>
      <c r="C61" s="73">
        <f aca="true" t="shared" si="8" ref="C61:U61">C59-C60</f>
        <v>-90</v>
      </c>
      <c r="D61" s="73">
        <f t="shared" si="8"/>
        <v>-270</v>
      </c>
      <c r="E61" s="73">
        <f t="shared" si="8"/>
        <v>-259.66483516483515</v>
      </c>
      <c r="F61" s="73">
        <f t="shared" si="8"/>
        <v>-57.08241758241758</v>
      </c>
      <c r="G61" s="73">
        <f t="shared" si="8"/>
        <v>116.75274725274727</v>
      </c>
      <c r="H61" s="73">
        <f t="shared" si="8"/>
        <v>211.36813186813188</v>
      </c>
      <c r="I61" s="73">
        <f t="shared" si="8"/>
        <v>237.0824175824176</v>
      </c>
      <c r="J61" s="73">
        <f t="shared" si="8"/>
        <v>237.0824175824176</v>
      </c>
      <c r="K61" s="73">
        <f t="shared" si="8"/>
        <v>237.0824175824176</v>
      </c>
      <c r="L61" s="73">
        <f t="shared" si="8"/>
        <v>237.0824175824176</v>
      </c>
      <c r="M61" s="73">
        <f t="shared" si="8"/>
        <v>237.0824175824176</v>
      </c>
      <c r="N61" s="73">
        <f t="shared" si="8"/>
        <v>237.0824175824176</v>
      </c>
      <c r="O61" s="73">
        <f t="shared" si="8"/>
        <v>237.0824175824176</v>
      </c>
      <c r="P61" s="73">
        <f t="shared" si="8"/>
        <v>237.0824175824176</v>
      </c>
      <c r="Q61" s="73">
        <f t="shared" si="8"/>
        <v>237.0824175824176</v>
      </c>
      <c r="R61" s="73">
        <f t="shared" si="8"/>
        <v>237.0824175824176</v>
      </c>
      <c r="S61" s="73">
        <f t="shared" si="8"/>
        <v>237.0824175824176</v>
      </c>
      <c r="T61" s="73">
        <f t="shared" si="8"/>
        <v>237.0824175824176</v>
      </c>
      <c r="U61" s="73">
        <f t="shared" si="8"/>
        <v>237.0824175824176</v>
      </c>
    </row>
    <row r="62" spans="2:21" s="2" customFormat="1" ht="12.75">
      <c r="B62" s="73"/>
      <c r="C62" s="73"/>
      <c r="D62" s="73"/>
      <c r="E62" s="73"/>
      <c r="F62" s="73"/>
      <c r="G62" s="73"/>
      <c r="H62" s="73"/>
      <c r="I62" s="73"/>
      <c r="J62" s="73"/>
      <c r="K62" s="73"/>
      <c r="L62" s="73"/>
      <c r="M62" s="73"/>
      <c r="N62" s="73"/>
      <c r="O62" s="73"/>
      <c r="P62" s="73"/>
      <c r="Q62" s="73"/>
      <c r="R62" s="73"/>
      <c r="S62" s="73"/>
      <c r="T62" s="73"/>
      <c r="U62" s="73"/>
    </row>
    <row r="63" spans="1:21" s="2" customFormat="1" ht="12.75">
      <c r="A63" s="2" t="s">
        <v>60</v>
      </c>
      <c r="B63" s="73">
        <v>8.17</v>
      </c>
      <c r="C63" s="73">
        <v>28.595</v>
      </c>
      <c r="D63" s="73">
        <v>44.935</v>
      </c>
      <c r="E63" s="73">
        <v>53.105</v>
      </c>
      <c r="F63" s="73">
        <v>28.595</v>
      </c>
      <c r="G63" s="73"/>
      <c r="H63" s="73"/>
      <c r="I63" s="73"/>
      <c r="J63" s="73"/>
      <c r="K63" s="73"/>
      <c r="L63" s="73"/>
      <c r="M63" s="73"/>
      <c r="N63" s="73"/>
      <c r="O63" s="73"/>
      <c r="P63" s="73"/>
      <c r="Q63" s="73"/>
      <c r="R63" s="73"/>
      <c r="S63" s="73"/>
      <c r="T63" s="73"/>
      <c r="U63" s="73"/>
    </row>
    <row r="64" s="2" customFormat="1" ht="12.75"/>
    <row r="65" spans="1:21" s="2" customFormat="1" ht="12.75">
      <c r="A65" s="74" t="s">
        <v>59</v>
      </c>
      <c r="B65" s="75">
        <f>B61-B63</f>
        <v>-8.17</v>
      </c>
      <c r="C65" s="75">
        <f aca="true" t="shared" si="9" ref="C65:U65">C61-C63</f>
        <v>-118.595</v>
      </c>
      <c r="D65" s="75">
        <f t="shared" si="9"/>
        <v>-314.935</v>
      </c>
      <c r="E65" s="75">
        <f t="shared" si="9"/>
        <v>-312.7698351648352</v>
      </c>
      <c r="F65" s="75">
        <f t="shared" si="9"/>
        <v>-85.67741758241758</v>
      </c>
      <c r="G65" s="75">
        <f t="shared" si="9"/>
        <v>116.75274725274727</v>
      </c>
      <c r="H65" s="75">
        <f t="shared" si="9"/>
        <v>211.36813186813188</v>
      </c>
      <c r="I65" s="75">
        <f t="shared" si="9"/>
        <v>237.0824175824176</v>
      </c>
      <c r="J65" s="75">
        <f t="shared" si="9"/>
        <v>237.0824175824176</v>
      </c>
      <c r="K65" s="75">
        <f t="shared" si="9"/>
        <v>237.0824175824176</v>
      </c>
      <c r="L65" s="75">
        <f t="shared" si="9"/>
        <v>237.0824175824176</v>
      </c>
      <c r="M65" s="75">
        <f t="shared" si="9"/>
        <v>237.0824175824176</v>
      </c>
      <c r="N65" s="75">
        <f t="shared" si="9"/>
        <v>237.0824175824176</v>
      </c>
      <c r="O65" s="75">
        <f t="shared" si="9"/>
        <v>237.0824175824176</v>
      </c>
      <c r="P65" s="75">
        <f t="shared" si="9"/>
        <v>237.0824175824176</v>
      </c>
      <c r="Q65" s="75">
        <f t="shared" si="9"/>
        <v>237.0824175824176</v>
      </c>
      <c r="R65" s="75">
        <f t="shared" si="9"/>
        <v>237.0824175824176</v>
      </c>
      <c r="S65" s="75">
        <f t="shared" si="9"/>
        <v>237.0824175824176</v>
      </c>
      <c r="T65" s="75">
        <f t="shared" si="9"/>
        <v>237.0824175824176</v>
      </c>
      <c r="U65" s="75">
        <f t="shared" si="9"/>
        <v>237.0824175824176</v>
      </c>
    </row>
    <row r="66" s="78" customFormat="1" ht="13.5" thickBot="1">
      <c r="B66" s="79">
        <f>IRR(B65:U65,0.1)</f>
        <v>0.17747587858212294</v>
      </c>
    </row>
    <row r="67" ht="13.5" thickBot="1"/>
    <row r="68" s="77" customFormat="1" ht="12.75">
      <c r="A68" s="76" t="s">
        <v>67</v>
      </c>
    </row>
    <row r="69" s="2" customFormat="1" ht="12.75">
      <c r="A69" s="2" t="s">
        <v>54</v>
      </c>
    </row>
    <row r="70" spans="1:21" s="2" customFormat="1" ht="12.75">
      <c r="A70" s="72" t="s">
        <v>55</v>
      </c>
      <c r="B70" s="1">
        <v>1</v>
      </c>
      <c r="C70" s="1">
        <v>2</v>
      </c>
      <c r="D70" s="1">
        <v>3</v>
      </c>
      <c r="E70" s="1">
        <v>4</v>
      </c>
      <c r="F70" s="1">
        <v>5</v>
      </c>
      <c r="G70" s="1">
        <v>6</v>
      </c>
      <c r="H70" s="1">
        <v>7</v>
      </c>
      <c r="I70" s="1">
        <v>8</v>
      </c>
      <c r="J70" s="1">
        <v>9</v>
      </c>
      <c r="K70" s="1">
        <v>10</v>
      </c>
      <c r="L70" s="1">
        <v>11</v>
      </c>
      <c r="M70" s="1">
        <v>12</v>
      </c>
      <c r="N70" s="1">
        <v>13</v>
      </c>
      <c r="O70" s="1">
        <v>14</v>
      </c>
      <c r="P70" s="1">
        <v>15</v>
      </c>
      <c r="Q70" s="1">
        <v>16</v>
      </c>
      <c r="R70" s="1">
        <v>17</v>
      </c>
      <c r="S70" s="1">
        <v>18</v>
      </c>
      <c r="T70" s="1">
        <v>19</v>
      </c>
      <c r="U70" s="1">
        <v>20</v>
      </c>
    </row>
    <row r="71" spans="1:21" s="2" customFormat="1" ht="12.75">
      <c r="A71" s="2" t="s">
        <v>56</v>
      </c>
      <c r="B71" s="73">
        <v>0</v>
      </c>
      <c r="C71" s="73">
        <v>0</v>
      </c>
      <c r="D71" s="73">
        <v>0</v>
      </c>
      <c r="E71" s="73">
        <v>53.57142857142857</v>
      </c>
      <c r="F71" s="73">
        <v>503.57142857142856</v>
      </c>
      <c r="G71" s="73">
        <v>1135.7142857142858</v>
      </c>
      <c r="H71" s="73">
        <v>1725</v>
      </c>
      <c r="I71" s="73">
        <v>2046.4285714285713</v>
      </c>
      <c r="J71" s="73">
        <v>2142.8571428571427</v>
      </c>
      <c r="K71" s="73">
        <v>2142.8571428571427</v>
      </c>
      <c r="L71" s="73">
        <v>2142.8571428571427</v>
      </c>
      <c r="M71" s="73">
        <v>2142.8571428571427</v>
      </c>
      <c r="N71" s="73">
        <v>2142.8571428571427</v>
      </c>
      <c r="O71" s="73">
        <v>2142.8571428571427</v>
      </c>
      <c r="P71" s="73">
        <v>2142.8571428571427</v>
      </c>
      <c r="Q71" s="73">
        <v>2142.8571428571427</v>
      </c>
      <c r="R71" s="73">
        <v>2142.8571428571427</v>
      </c>
      <c r="S71" s="73">
        <v>2142.8571428571427</v>
      </c>
      <c r="T71" s="73">
        <v>2142.8571428571427</v>
      </c>
      <c r="U71" s="73">
        <v>2142.8571428571427</v>
      </c>
    </row>
    <row r="72" spans="1:21" s="2" customFormat="1" ht="12.75">
      <c r="A72" s="2" t="s">
        <v>57</v>
      </c>
      <c r="B72" s="73">
        <v>0</v>
      </c>
      <c r="C72" s="73">
        <v>120</v>
      </c>
      <c r="D72" s="73">
        <v>1080</v>
      </c>
      <c r="E72" s="73">
        <v>1981.2362637362637</v>
      </c>
      <c r="F72" s="73">
        <v>1854.642857142857</v>
      </c>
      <c r="G72" s="73">
        <v>1252.664835164835</v>
      </c>
      <c r="H72" s="73">
        <v>944.5054945054944</v>
      </c>
      <c r="I72" s="73">
        <v>895.054945054945</v>
      </c>
      <c r="J72" s="73">
        <v>895.054945054945</v>
      </c>
      <c r="K72" s="73">
        <v>895.054945054945</v>
      </c>
      <c r="L72" s="73">
        <v>895.054945054945</v>
      </c>
      <c r="M72" s="73">
        <v>895.054945054945</v>
      </c>
      <c r="N72" s="73">
        <v>895.054945054945</v>
      </c>
      <c r="O72" s="73">
        <v>895.054945054945</v>
      </c>
      <c r="P72" s="73">
        <v>895.054945054945</v>
      </c>
      <c r="Q72" s="73">
        <v>895.054945054945</v>
      </c>
      <c r="R72" s="73">
        <v>895.054945054945</v>
      </c>
      <c r="S72" s="73">
        <v>895.054945054945</v>
      </c>
      <c r="T72" s="73">
        <v>895.054945054945</v>
      </c>
      <c r="U72" s="73">
        <v>895.054945054945</v>
      </c>
    </row>
    <row r="73" spans="1:21" s="2" customFormat="1" ht="12.75">
      <c r="A73" s="2" t="s">
        <v>58</v>
      </c>
      <c r="B73" s="73">
        <f>B71-B72</f>
        <v>0</v>
      </c>
      <c r="C73" s="73">
        <f aca="true" t="shared" si="10" ref="C73:U73">C71-C72</f>
        <v>-120</v>
      </c>
      <c r="D73" s="73">
        <f t="shared" si="10"/>
        <v>-1080</v>
      </c>
      <c r="E73" s="73">
        <f t="shared" si="10"/>
        <v>-1927.664835164835</v>
      </c>
      <c r="F73" s="73">
        <f t="shared" si="10"/>
        <v>-1351.0714285714284</v>
      </c>
      <c r="G73" s="73">
        <f t="shared" si="10"/>
        <v>-116.95054945054926</v>
      </c>
      <c r="H73" s="73">
        <f t="shared" si="10"/>
        <v>780.4945054945056</v>
      </c>
      <c r="I73" s="73">
        <f t="shared" si="10"/>
        <v>1151.3736263736264</v>
      </c>
      <c r="J73" s="73">
        <f t="shared" si="10"/>
        <v>1247.8021978021975</v>
      </c>
      <c r="K73" s="73">
        <f t="shared" si="10"/>
        <v>1247.8021978021975</v>
      </c>
      <c r="L73" s="73">
        <f t="shared" si="10"/>
        <v>1247.8021978021975</v>
      </c>
      <c r="M73" s="73">
        <f t="shared" si="10"/>
        <v>1247.8021978021975</v>
      </c>
      <c r="N73" s="73">
        <f t="shared" si="10"/>
        <v>1247.8021978021975</v>
      </c>
      <c r="O73" s="73">
        <f t="shared" si="10"/>
        <v>1247.8021978021975</v>
      </c>
      <c r="P73" s="73">
        <f t="shared" si="10"/>
        <v>1247.8021978021975</v>
      </c>
      <c r="Q73" s="73">
        <f t="shared" si="10"/>
        <v>1247.8021978021975</v>
      </c>
      <c r="R73" s="73">
        <f t="shared" si="10"/>
        <v>1247.8021978021975</v>
      </c>
      <c r="S73" s="73">
        <f t="shared" si="10"/>
        <v>1247.8021978021975</v>
      </c>
      <c r="T73" s="73">
        <f t="shared" si="10"/>
        <v>1247.8021978021975</v>
      </c>
      <c r="U73" s="73">
        <f t="shared" si="10"/>
        <v>1247.8021978021975</v>
      </c>
    </row>
    <row r="74" spans="2:21" s="2" customFormat="1" ht="12.75">
      <c r="B74" s="73"/>
      <c r="C74" s="73"/>
      <c r="D74" s="73"/>
      <c r="E74" s="73"/>
      <c r="F74" s="73"/>
      <c r="G74" s="73"/>
      <c r="H74" s="73"/>
      <c r="I74" s="73"/>
      <c r="J74" s="73"/>
      <c r="K74" s="73"/>
      <c r="L74" s="73"/>
      <c r="M74" s="73"/>
      <c r="N74" s="73"/>
      <c r="O74" s="73"/>
      <c r="P74" s="73"/>
      <c r="Q74" s="73"/>
      <c r="R74" s="73"/>
      <c r="S74" s="73"/>
      <c r="T74" s="73"/>
      <c r="U74" s="73"/>
    </row>
    <row r="75" spans="1:21" s="2" customFormat="1" ht="12.75">
      <c r="A75" s="2" t="s">
        <v>60</v>
      </c>
      <c r="B75" s="73">
        <v>43</v>
      </c>
      <c r="C75" s="73">
        <v>150.5</v>
      </c>
      <c r="D75" s="73">
        <v>236.5</v>
      </c>
      <c r="E75" s="73">
        <v>279.5</v>
      </c>
      <c r="F75" s="73">
        <v>150.5</v>
      </c>
      <c r="G75" s="73"/>
      <c r="H75" s="73"/>
      <c r="I75" s="73"/>
      <c r="J75" s="73"/>
      <c r="K75" s="73"/>
      <c r="L75" s="73"/>
      <c r="M75" s="73"/>
      <c r="N75" s="73"/>
      <c r="O75" s="73"/>
      <c r="P75" s="73"/>
      <c r="Q75" s="73"/>
      <c r="R75" s="73"/>
      <c r="S75" s="73"/>
      <c r="T75" s="73"/>
      <c r="U75" s="73"/>
    </row>
    <row r="76" s="2" customFormat="1" ht="12.75"/>
    <row r="77" spans="1:21" s="2" customFormat="1" ht="12.75">
      <c r="A77" s="74" t="s">
        <v>59</v>
      </c>
      <c r="B77" s="75">
        <f>B73-B75</f>
        <v>-43</v>
      </c>
      <c r="C77" s="75">
        <f aca="true" t="shared" si="11" ref="C77:U77">C73-C75</f>
        <v>-270.5</v>
      </c>
      <c r="D77" s="75">
        <f t="shared" si="11"/>
        <v>-1316.5</v>
      </c>
      <c r="E77" s="75">
        <f t="shared" si="11"/>
        <v>-2207.164835164835</v>
      </c>
      <c r="F77" s="75">
        <f t="shared" si="11"/>
        <v>-1501.5714285714284</v>
      </c>
      <c r="G77" s="75">
        <f t="shared" si="11"/>
        <v>-116.95054945054926</v>
      </c>
      <c r="H77" s="75">
        <f t="shared" si="11"/>
        <v>780.4945054945056</v>
      </c>
      <c r="I77" s="75">
        <f t="shared" si="11"/>
        <v>1151.3736263736264</v>
      </c>
      <c r="J77" s="75">
        <f t="shared" si="11"/>
        <v>1247.8021978021975</v>
      </c>
      <c r="K77" s="75">
        <f t="shared" si="11"/>
        <v>1247.8021978021975</v>
      </c>
      <c r="L77" s="75">
        <f t="shared" si="11"/>
        <v>1247.8021978021975</v>
      </c>
      <c r="M77" s="75">
        <f t="shared" si="11"/>
        <v>1247.8021978021975</v>
      </c>
      <c r="N77" s="75">
        <f t="shared" si="11"/>
        <v>1247.8021978021975</v>
      </c>
      <c r="O77" s="75">
        <f t="shared" si="11"/>
        <v>1247.8021978021975</v>
      </c>
      <c r="P77" s="75">
        <f t="shared" si="11"/>
        <v>1247.8021978021975</v>
      </c>
      <c r="Q77" s="75">
        <f t="shared" si="11"/>
        <v>1247.8021978021975</v>
      </c>
      <c r="R77" s="75">
        <f t="shared" si="11"/>
        <v>1247.8021978021975</v>
      </c>
      <c r="S77" s="75">
        <f t="shared" si="11"/>
        <v>1247.8021978021975</v>
      </c>
      <c r="T77" s="75">
        <f t="shared" si="11"/>
        <v>1247.8021978021975</v>
      </c>
      <c r="U77" s="75">
        <f t="shared" si="11"/>
        <v>1247.8021978021975</v>
      </c>
    </row>
    <row r="78" s="78" customFormat="1" ht="13.5" thickBot="1">
      <c r="B78" s="79">
        <f>IRR(B77:U77,0.1)</f>
        <v>0.13633422075337137</v>
      </c>
    </row>
    <row r="79" ht="13.5" thickBot="1"/>
    <row r="80" s="77" customFormat="1" ht="12.75">
      <c r="A80" s="76" t="s">
        <v>68</v>
      </c>
    </row>
    <row r="81" s="2" customFormat="1" ht="12.75">
      <c r="A81" s="2" t="s">
        <v>54</v>
      </c>
    </row>
    <row r="82" spans="1:21" s="2" customFormat="1" ht="12.75">
      <c r="A82" s="72" t="s">
        <v>55</v>
      </c>
      <c r="B82" s="1">
        <v>1</v>
      </c>
      <c r="C82" s="1">
        <v>2</v>
      </c>
      <c r="D82" s="1">
        <v>3</v>
      </c>
      <c r="E82" s="1">
        <v>4</v>
      </c>
      <c r="F82" s="1">
        <v>5</v>
      </c>
      <c r="G82" s="1">
        <v>6</v>
      </c>
      <c r="H82" s="1">
        <v>7</v>
      </c>
      <c r="I82" s="1">
        <v>8</v>
      </c>
      <c r="J82" s="1">
        <v>9</v>
      </c>
      <c r="K82" s="1">
        <v>10</v>
      </c>
      <c r="L82" s="1">
        <v>11</v>
      </c>
      <c r="M82" s="1">
        <v>12</v>
      </c>
      <c r="N82" s="1">
        <v>13</v>
      </c>
      <c r="O82" s="1">
        <v>14</v>
      </c>
      <c r="P82" s="1">
        <v>15</v>
      </c>
      <c r="Q82" s="1">
        <v>16</v>
      </c>
      <c r="R82" s="1">
        <v>17</v>
      </c>
      <c r="S82" s="1">
        <v>18</v>
      </c>
      <c r="T82" s="1">
        <v>19</v>
      </c>
      <c r="U82" s="1">
        <v>20</v>
      </c>
    </row>
    <row r="83" spans="1:21" s="2" customFormat="1" ht="12.75">
      <c r="A83" s="2" t="s">
        <v>56</v>
      </c>
      <c r="B83" s="73">
        <v>0</v>
      </c>
      <c r="C83" s="73">
        <v>-134.5054945054945</v>
      </c>
      <c r="D83" s="73">
        <v>-293.2967032967033</v>
      </c>
      <c r="E83" s="73">
        <v>279.2857142857143</v>
      </c>
      <c r="F83" s="73">
        <v>2204.3956043956046</v>
      </c>
      <c r="G83" s="73">
        <v>5931.318681318681</v>
      </c>
      <c r="H83" s="73">
        <v>9835.714285714286</v>
      </c>
      <c r="I83" s="73">
        <v>12231.593406593407</v>
      </c>
      <c r="J83" s="73">
        <v>12852.747252747253</v>
      </c>
      <c r="K83" s="73">
        <v>12852.747252747253</v>
      </c>
      <c r="L83" s="73">
        <v>12852.747252747253</v>
      </c>
      <c r="M83" s="73">
        <v>12852.747252747253</v>
      </c>
      <c r="N83" s="73">
        <v>12852.747252747253</v>
      </c>
      <c r="O83" s="73">
        <v>12852.747252747253</v>
      </c>
      <c r="P83" s="73">
        <v>12852.747252747253</v>
      </c>
      <c r="Q83" s="73">
        <v>12852.747252747253</v>
      </c>
      <c r="R83" s="73">
        <v>12852.747252747253</v>
      </c>
      <c r="S83" s="73">
        <v>12852.747252747253</v>
      </c>
      <c r="T83" s="73">
        <v>12852.747252747253</v>
      </c>
      <c r="U83" s="73">
        <v>12852.747252747253</v>
      </c>
    </row>
    <row r="84" spans="1:21" s="2" customFormat="1" ht="12.75">
      <c r="A84" s="2" t="s">
        <v>57</v>
      </c>
      <c r="B84" s="73">
        <v>0</v>
      </c>
      <c r="C84" s="73">
        <v>0</v>
      </c>
      <c r="D84" s="73">
        <v>135.0285714285714</v>
      </c>
      <c r="E84" s="73">
        <v>887.2318681318682</v>
      </c>
      <c r="F84" s="73">
        <v>2737.812637362638</v>
      </c>
      <c r="G84" s="73">
        <v>5611.625274725275</v>
      </c>
      <c r="H84" s="73">
        <v>8627.154395604395</v>
      </c>
      <c r="I84" s="73">
        <v>10463.443956043955</v>
      </c>
      <c r="J84" s="73">
        <v>10936.043956043957</v>
      </c>
      <c r="K84" s="73">
        <v>10936.043956043957</v>
      </c>
      <c r="L84" s="73">
        <v>10936.043956043957</v>
      </c>
      <c r="M84" s="73">
        <v>10936.043956043957</v>
      </c>
      <c r="N84" s="73">
        <v>10936.043956043957</v>
      </c>
      <c r="O84" s="73">
        <v>10936.043956043957</v>
      </c>
      <c r="P84" s="73">
        <v>10936.043956043957</v>
      </c>
      <c r="Q84" s="73">
        <v>10936.043956043957</v>
      </c>
      <c r="R84" s="73">
        <v>10936.043956043957</v>
      </c>
      <c r="S84" s="73">
        <v>10936.043956043957</v>
      </c>
      <c r="T84" s="73">
        <v>10936.043956043957</v>
      </c>
      <c r="U84" s="73">
        <v>10936.043956043957</v>
      </c>
    </row>
    <row r="85" spans="1:21" s="2" customFormat="1" ht="12.75">
      <c r="A85" s="2" t="s">
        <v>58</v>
      </c>
      <c r="B85" s="73">
        <f>B83-B84</f>
        <v>0</v>
      </c>
      <c r="C85" s="73">
        <f aca="true" t="shared" si="12" ref="C85:U85">C83-C84</f>
        <v>-134.5054945054945</v>
      </c>
      <c r="D85" s="73">
        <f t="shared" si="12"/>
        <v>-428.3252747252747</v>
      </c>
      <c r="E85" s="73">
        <f t="shared" si="12"/>
        <v>-607.946153846154</v>
      </c>
      <c r="F85" s="73">
        <f t="shared" si="12"/>
        <v>-533.4170329670333</v>
      </c>
      <c r="G85" s="73">
        <f t="shared" si="12"/>
        <v>319.6934065934065</v>
      </c>
      <c r="H85" s="73">
        <f t="shared" si="12"/>
        <v>1208.559890109891</v>
      </c>
      <c r="I85" s="73">
        <f t="shared" si="12"/>
        <v>1768.149450549452</v>
      </c>
      <c r="J85" s="73">
        <f t="shared" si="12"/>
        <v>1916.7032967032956</v>
      </c>
      <c r="K85" s="73">
        <f t="shared" si="12"/>
        <v>1916.7032967032956</v>
      </c>
      <c r="L85" s="73">
        <f t="shared" si="12"/>
        <v>1916.7032967032956</v>
      </c>
      <c r="M85" s="73">
        <f t="shared" si="12"/>
        <v>1916.7032967032956</v>
      </c>
      <c r="N85" s="73">
        <f t="shared" si="12"/>
        <v>1916.7032967032956</v>
      </c>
      <c r="O85" s="73">
        <f t="shared" si="12"/>
        <v>1916.7032967032956</v>
      </c>
      <c r="P85" s="73">
        <f t="shared" si="12"/>
        <v>1916.7032967032956</v>
      </c>
      <c r="Q85" s="73">
        <f t="shared" si="12"/>
        <v>1916.7032967032956</v>
      </c>
      <c r="R85" s="73">
        <f t="shared" si="12"/>
        <v>1916.7032967032956</v>
      </c>
      <c r="S85" s="73">
        <f t="shared" si="12"/>
        <v>1916.7032967032956</v>
      </c>
      <c r="T85" s="73">
        <f t="shared" si="12"/>
        <v>1916.7032967032956</v>
      </c>
      <c r="U85" s="73">
        <f t="shared" si="12"/>
        <v>1916.7032967032956</v>
      </c>
    </row>
    <row r="86" spans="2:21" s="2" customFormat="1" ht="12.75">
      <c r="B86" s="73"/>
      <c r="C86" s="73"/>
      <c r="D86" s="73"/>
      <c r="E86" s="73"/>
      <c r="F86" s="73"/>
      <c r="G86" s="73"/>
      <c r="H86" s="73"/>
      <c r="I86" s="73"/>
      <c r="J86" s="73"/>
      <c r="K86" s="73"/>
      <c r="L86" s="73"/>
      <c r="M86" s="73"/>
      <c r="N86" s="73"/>
      <c r="O86" s="73"/>
      <c r="P86" s="73"/>
      <c r="Q86" s="73"/>
      <c r="R86" s="73"/>
      <c r="S86" s="73"/>
      <c r="T86" s="73"/>
      <c r="U86" s="73"/>
    </row>
    <row r="87" spans="1:21" s="2" customFormat="1" ht="12.75">
      <c r="A87" s="2" t="s">
        <v>60</v>
      </c>
      <c r="B87" s="73">
        <v>172</v>
      </c>
      <c r="C87" s="73">
        <v>576.2</v>
      </c>
      <c r="D87" s="73">
        <v>881.5</v>
      </c>
      <c r="E87" s="73">
        <v>1040.6</v>
      </c>
      <c r="F87" s="73">
        <v>511.7</v>
      </c>
      <c r="G87" s="73"/>
      <c r="H87" s="73"/>
      <c r="I87" s="73"/>
      <c r="J87" s="73"/>
      <c r="K87" s="73"/>
      <c r="L87" s="73"/>
      <c r="M87" s="73"/>
      <c r="N87" s="73"/>
      <c r="O87" s="73"/>
      <c r="P87" s="73"/>
      <c r="Q87" s="73"/>
      <c r="R87" s="73"/>
      <c r="S87" s="73"/>
      <c r="T87" s="73"/>
      <c r="U87" s="73"/>
    </row>
    <row r="88" s="2" customFormat="1" ht="12.75"/>
    <row r="89" spans="1:21" s="2" customFormat="1" ht="12.75">
      <c r="A89" s="74" t="s">
        <v>59</v>
      </c>
      <c r="B89" s="75">
        <f>B85-B87</f>
        <v>-172</v>
      </c>
      <c r="C89" s="75">
        <f aca="true" t="shared" si="13" ref="C89:U89">C85-C87</f>
        <v>-710.7054945054946</v>
      </c>
      <c r="D89" s="75">
        <f t="shared" si="13"/>
        <v>-1309.8252747252748</v>
      </c>
      <c r="E89" s="75">
        <f t="shared" si="13"/>
        <v>-1648.5461538461539</v>
      </c>
      <c r="F89" s="75">
        <f t="shared" si="13"/>
        <v>-1045.1170329670333</v>
      </c>
      <c r="G89" s="75">
        <f t="shared" si="13"/>
        <v>319.6934065934065</v>
      </c>
      <c r="H89" s="75">
        <f t="shared" si="13"/>
        <v>1208.559890109891</v>
      </c>
      <c r="I89" s="75">
        <f t="shared" si="13"/>
        <v>1768.149450549452</v>
      </c>
      <c r="J89" s="75">
        <f t="shared" si="13"/>
        <v>1916.7032967032956</v>
      </c>
      <c r="K89" s="75">
        <f t="shared" si="13"/>
        <v>1916.7032967032956</v>
      </c>
      <c r="L89" s="75">
        <f t="shared" si="13"/>
        <v>1916.7032967032956</v>
      </c>
      <c r="M89" s="75">
        <f t="shared" si="13"/>
        <v>1916.7032967032956</v>
      </c>
      <c r="N89" s="75">
        <f t="shared" si="13"/>
        <v>1916.7032967032956</v>
      </c>
      <c r="O89" s="75">
        <f t="shared" si="13"/>
        <v>1916.7032967032956</v>
      </c>
      <c r="P89" s="75">
        <f t="shared" si="13"/>
        <v>1916.7032967032956</v>
      </c>
      <c r="Q89" s="75">
        <f t="shared" si="13"/>
        <v>1916.7032967032956</v>
      </c>
      <c r="R89" s="75">
        <f t="shared" si="13"/>
        <v>1916.7032967032956</v>
      </c>
      <c r="S89" s="75">
        <f t="shared" si="13"/>
        <v>1916.7032967032956</v>
      </c>
      <c r="T89" s="75">
        <f t="shared" si="13"/>
        <v>1916.7032967032956</v>
      </c>
      <c r="U89" s="75">
        <f t="shared" si="13"/>
        <v>1916.7032967032956</v>
      </c>
    </row>
    <row r="90" s="78" customFormat="1" ht="13.5" thickBot="1">
      <c r="B90" s="79">
        <f>IRR(B89:U89,0.1)</f>
        <v>0.2131900698914339</v>
      </c>
    </row>
    <row r="91" ht="13.5" thickBot="1"/>
    <row r="92" s="77" customFormat="1" ht="12.75">
      <c r="A92" s="76" t="s">
        <v>69</v>
      </c>
    </row>
    <row r="93" s="2" customFormat="1" ht="12.75">
      <c r="A93" s="2" t="s">
        <v>54</v>
      </c>
    </row>
    <row r="94" spans="1:21" s="2" customFormat="1" ht="12.75">
      <c r="A94" s="72" t="s">
        <v>55</v>
      </c>
      <c r="B94" s="1">
        <v>1</v>
      </c>
      <c r="C94" s="1">
        <v>2</v>
      </c>
      <c r="D94" s="1">
        <v>3</v>
      </c>
      <c r="E94" s="1">
        <v>4</v>
      </c>
      <c r="F94" s="1">
        <v>5</v>
      </c>
      <c r="G94" s="1">
        <v>6</v>
      </c>
      <c r="H94" s="1">
        <v>7</v>
      </c>
      <c r="I94" s="1">
        <v>8</v>
      </c>
      <c r="J94" s="1">
        <v>9</v>
      </c>
      <c r="K94" s="1">
        <v>10</v>
      </c>
      <c r="L94" s="1">
        <v>11</v>
      </c>
      <c r="M94" s="1">
        <v>12</v>
      </c>
      <c r="N94" s="1">
        <v>13</v>
      </c>
      <c r="O94" s="1">
        <v>14</v>
      </c>
      <c r="P94" s="1">
        <v>15</v>
      </c>
      <c r="Q94" s="1">
        <v>16</v>
      </c>
      <c r="R94" s="1">
        <v>17</v>
      </c>
      <c r="S94" s="1">
        <v>18</v>
      </c>
      <c r="T94" s="1">
        <v>19</v>
      </c>
      <c r="U94" s="1">
        <v>20</v>
      </c>
    </row>
    <row r="95" spans="1:21" s="2" customFormat="1" ht="12.75">
      <c r="A95" s="2" t="s">
        <v>56</v>
      </c>
      <c r="B95" s="73">
        <v>0</v>
      </c>
      <c r="C95" s="73">
        <v>242.57142857142858</v>
      </c>
      <c r="D95" s="73">
        <v>724.2857142857143</v>
      </c>
      <c r="E95" s="73">
        <v>1360.9285714285716</v>
      </c>
      <c r="F95" s="73">
        <v>2345.5714285714284</v>
      </c>
      <c r="G95" s="73">
        <v>2818.071428571429</v>
      </c>
      <c r="H95" s="73">
        <v>3335.3571428571427</v>
      </c>
      <c r="I95" s="73">
        <v>3335.3571428571427</v>
      </c>
      <c r="J95" s="73">
        <v>3335.3571428571427</v>
      </c>
      <c r="K95" s="73">
        <v>3335.3571428571427</v>
      </c>
      <c r="L95" s="73">
        <v>3335.3571428571427</v>
      </c>
      <c r="M95" s="73">
        <v>3335.3571428571427</v>
      </c>
      <c r="N95" s="73">
        <v>3335.3571428571427</v>
      </c>
      <c r="O95" s="73">
        <v>3335.3571428571427</v>
      </c>
      <c r="P95" s="73">
        <v>3335.3571428571427</v>
      </c>
      <c r="Q95" s="73">
        <v>3335.3571428571427</v>
      </c>
      <c r="R95" s="73">
        <v>3335.3571428571427</v>
      </c>
      <c r="S95" s="73">
        <v>3335.3571428571427</v>
      </c>
      <c r="T95" s="73">
        <v>3335.3571428571427</v>
      </c>
      <c r="U95" s="73">
        <v>3335.3571428571427</v>
      </c>
    </row>
    <row r="96" spans="1:21" s="2" customFormat="1" ht="12.75">
      <c r="A96" s="2" t="s">
        <v>57</v>
      </c>
      <c r="B96" s="73">
        <v>0</v>
      </c>
      <c r="C96" s="73">
        <v>233.55274725274725</v>
      </c>
      <c r="D96" s="73">
        <v>580.5807692307692</v>
      </c>
      <c r="E96" s="73">
        <v>786.4868131868132</v>
      </c>
      <c r="F96" s="73">
        <v>1284.54010989011</v>
      </c>
      <c r="G96" s="73">
        <v>1284.54010989011</v>
      </c>
      <c r="H96" s="73">
        <v>1284.54010989011</v>
      </c>
      <c r="I96" s="73">
        <v>1284.54010989011</v>
      </c>
      <c r="J96" s="73">
        <v>1284.54010989011</v>
      </c>
      <c r="K96" s="73">
        <v>1284.54010989011</v>
      </c>
      <c r="L96" s="73">
        <v>1284.54010989011</v>
      </c>
      <c r="M96" s="73">
        <v>1284.54010989011</v>
      </c>
      <c r="N96" s="73">
        <v>1284.54010989011</v>
      </c>
      <c r="O96" s="73">
        <v>1284.54010989011</v>
      </c>
      <c r="P96" s="73">
        <v>1284.54010989011</v>
      </c>
      <c r="Q96" s="73">
        <v>1284.54010989011</v>
      </c>
      <c r="R96" s="73">
        <v>1284.54010989011</v>
      </c>
      <c r="S96" s="73">
        <v>1284.54010989011</v>
      </c>
      <c r="T96" s="73">
        <v>1284.54010989011</v>
      </c>
      <c r="U96" s="73">
        <v>1284.54010989011</v>
      </c>
    </row>
    <row r="97" spans="1:21" s="2" customFormat="1" ht="12.75">
      <c r="A97" s="2" t="s">
        <v>58</v>
      </c>
      <c r="B97" s="73">
        <f>B95-B96</f>
        <v>0</v>
      </c>
      <c r="C97" s="73">
        <f aca="true" t="shared" si="14" ref="C97:U97">C95-C96</f>
        <v>9.018681318681331</v>
      </c>
      <c r="D97" s="73">
        <f t="shared" si="14"/>
        <v>143.70494505494514</v>
      </c>
      <c r="E97" s="73">
        <f t="shared" si="14"/>
        <v>574.4417582417584</v>
      </c>
      <c r="F97" s="73">
        <f t="shared" si="14"/>
        <v>1061.0313186813185</v>
      </c>
      <c r="G97" s="73">
        <f t="shared" si="14"/>
        <v>1533.531318681319</v>
      </c>
      <c r="H97" s="73">
        <f t="shared" si="14"/>
        <v>2050.817032967033</v>
      </c>
      <c r="I97" s="73">
        <f t="shared" si="14"/>
        <v>2050.817032967033</v>
      </c>
      <c r="J97" s="73">
        <f t="shared" si="14"/>
        <v>2050.817032967033</v>
      </c>
      <c r="K97" s="73">
        <f t="shared" si="14"/>
        <v>2050.817032967033</v>
      </c>
      <c r="L97" s="73">
        <f t="shared" si="14"/>
        <v>2050.817032967033</v>
      </c>
      <c r="M97" s="73">
        <f t="shared" si="14"/>
        <v>2050.817032967033</v>
      </c>
      <c r="N97" s="73">
        <f t="shared" si="14"/>
        <v>2050.817032967033</v>
      </c>
      <c r="O97" s="73">
        <f t="shared" si="14"/>
        <v>2050.817032967033</v>
      </c>
      <c r="P97" s="73">
        <f t="shared" si="14"/>
        <v>2050.817032967033</v>
      </c>
      <c r="Q97" s="73">
        <f t="shared" si="14"/>
        <v>2050.817032967033</v>
      </c>
      <c r="R97" s="73">
        <f t="shared" si="14"/>
        <v>2050.817032967033</v>
      </c>
      <c r="S97" s="73">
        <f t="shared" si="14"/>
        <v>2050.817032967033</v>
      </c>
      <c r="T97" s="73">
        <f t="shared" si="14"/>
        <v>2050.817032967033</v>
      </c>
      <c r="U97" s="73">
        <f t="shared" si="14"/>
        <v>2050.817032967033</v>
      </c>
    </row>
    <row r="98" spans="2:21" s="2" customFormat="1" ht="12.75">
      <c r="B98" s="73"/>
      <c r="C98" s="73"/>
      <c r="D98" s="73"/>
      <c r="E98" s="73"/>
      <c r="F98" s="73"/>
      <c r="G98" s="73"/>
      <c r="H98" s="73"/>
      <c r="I98" s="73"/>
      <c r="J98" s="73"/>
      <c r="K98" s="73"/>
      <c r="L98" s="73"/>
      <c r="M98" s="73"/>
      <c r="N98" s="73"/>
      <c r="O98" s="73"/>
      <c r="P98" s="73"/>
      <c r="Q98" s="73"/>
      <c r="R98" s="73"/>
      <c r="S98" s="73"/>
      <c r="T98" s="73"/>
      <c r="U98" s="73"/>
    </row>
    <row r="99" spans="1:21" s="2" customFormat="1" ht="12.75">
      <c r="A99" s="2" t="s">
        <v>60</v>
      </c>
      <c r="B99" s="73">
        <v>157.46600000000004</v>
      </c>
      <c r="C99" s="73">
        <v>527.5111</v>
      </c>
      <c r="D99" s="73">
        <v>807.01325</v>
      </c>
      <c r="E99" s="73">
        <v>952.6692999999998</v>
      </c>
      <c r="F99" s="73">
        <v>468.46134999999987</v>
      </c>
      <c r="G99" s="73"/>
      <c r="H99" s="73"/>
      <c r="I99" s="73"/>
      <c r="J99" s="73"/>
      <c r="K99" s="73"/>
      <c r="L99" s="73"/>
      <c r="M99" s="73"/>
      <c r="N99" s="73"/>
      <c r="O99" s="73"/>
      <c r="P99" s="73"/>
      <c r="Q99" s="73"/>
      <c r="R99" s="73"/>
      <c r="S99" s="73"/>
      <c r="T99" s="73"/>
      <c r="U99" s="73"/>
    </row>
    <row r="100" s="2" customFormat="1" ht="12.75"/>
    <row r="101" spans="1:21" s="2" customFormat="1" ht="12.75">
      <c r="A101" s="74" t="s">
        <v>59</v>
      </c>
      <c r="B101" s="75">
        <f>B97-B99</f>
        <v>-157.46600000000004</v>
      </c>
      <c r="C101" s="75">
        <f aca="true" t="shared" si="15" ref="C101:U101">C97-C99</f>
        <v>-518.4924186813187</v>
      </c>
      <c r="D101" s="75">
        <f t="shared" si="15"/>
        <v>-663.3083049450548</v>
      </c>
      <c r="E101" s="75">
        <f t="shared" si="15"/>
        <v>-378.2275417582414</v>
      </c>
      <c r="F101" s="75">
        <f t="shared" si="15"/>
        <v>592.5699686813186</v>
      </c>
      <c r="G101" s="75">
        <f t="shared" si="15"/>
        <v>1533.531318681319</v>
      </c>
      <c r="H101" s="75">
        <f t="shared" si="15"/>
        <v>2050.817032967033</v>
      </c>
      <c r="I101" s="75">
        <f t="shared" si="15"/>
        <v>2050.817032967033</v>
      </c>
      <c r="J101" s="75">
        <f t="shared" si="15"/>
        <v>2050.817032967033</v>
      </c>
      <c r="K101" s="75">
        <f t="shared" si="15"/>
        <v>2050.817032967033</v>
      </c>
      <c r="L101" s="75">
        <f t="shared" si="15"/>
        <v>2050.817032967033</v>
      </c>
      <c r="M101" s="75">
        <f t="shared" si="15"/>
        <v>2050.817032967033</v>
      </c>
      <c r="N101" s="75">
        <f t="shared" si="15"/>
        <v>2050.817032967033</v>
      </c>
      <c r="O101" s="75">
        <f t="shared" si="15"/>
        <v>2050.817032967033</v>
      </c>
      <c r="P101" s="75">
        <f t="shared" si="15"/>
        <v>2050.817032967033</v>
      </c>
      <c r="Q101" s="75">
        <f t="shared" si="15"/>
        <v>2050.817032967033</v>
      </c>
      <c r="R101" s="75">
        <f t="shared" si="15"/>
        <v>2050.817032967033</v>
      </c>
      <c r="S101" s="75">
        <f t="shared" si="15"/>
        <v>2050.817032967033</v>
      </c>
      <c r="T101" s="75">
        <f t="shared" si="15"/>
        <v>2050.817032967033</v>
      </c>
      <c r="U101" s="75">
        <f t="shared" si="15"/>
        <v>2050.817032967033</v>
      </c>
    </row>
    <row r="102" s="78" customFormat="1" ht="13.5" thickBot="1">
      <c r="B102" s="79">
        <f>IRR(B101:U101,0.1)</f>
        <v>0.48335766334313035</v>
      </c>
    </row>
    <row r="103" ht="13.5" thickBot="1"/>
    <row r="104" spans="1:5" s="77" customFormat="1" ht="12.75">
      <c r="A104" s="76" t="s">
        <v>70</v>
      </c>
      <c r="E104" s="77" t="s">
        <v>86</v>
      </c>
    </row>
    <row r="105" spans="1:21" s="2" customFormat="1" ht="12.75">
      <c r="A105" s="2" t="s">
        <v>54</v>
      </c>
      <c r="E105" s="2">
        <v>1.1</v>
      </c>
      <c r="F105" s="2">
        <v>1.2</v>
      </c>
      <c r="G105" s="2">
        <v>1.3</v>
      </c>
      <c r="H105" s="2">
        <v>1.3</v>
      </c>
      <c r="I105" s="2">
        <f aca="true" t="shared" si="16" ref="I105:U105">H105</f>
        <v>1.3</v>
      </c>
      <c r="J105" s="2">
        <f t="shared" si="16"/>
        <v>1.3</v>
      </c>
      <c r="K105" s="2">
        <f t="shared" si="16"/>
        <v>1.3</v>
      </c>
      <c r="L105" s="2">
        <f t="shared" si="16"/>
        <v>1.3</v>
      </c>
      <c r="M105" s="2">
        <f t="shared" si="16"/>
        <v>1.3</v>
      </c>
      <c r="N105" s="2">
        <f t="shared" si="16"/>
        <v>1.3</v>
      </c>
      <c r="O105" s="2">
        <f t="shared" si="16"/>
        <v>1.3</v>
      </c>
      <c r="P105" s="2">
        <f t="shared" si="16"/>
        <v>1.3</v>
      </c>
      <c r="Q105" s="2">
        <f t="shared" si="16"/>
        <v>1.3</v>
      </c>
      <c r="R105" s="2">
        <f t="shared" si="16"/>
        <v>1.3</v>
      </c>
      <c r="S105" s="2">
        <f t="shared" si="16"/>
        <v>1.3</v>
      </c>
      <c r="T105" s="2">
        <f t="shared" si="16"/>
        <v>1.3</v>
      </c>
      <c r="U105" s="2">
        <f t="shared" si="16"/>
        <v>1.3</v>
      </c>
    </row>
    <row r="106" spans="1:21" s="2" customFormat="1" ht="12.75">
      <c r="A106" s="72" t="s">
        <v>55</v>
      </c>
      <c r="B106" s="1">
        <v>1</v>
      </c>
      <c r="C106" s="1">
        <v>2</v>
      </c>
      <c r="D106" s="1">
        <v>3</v>
      </c>
      <c r="E106" s="1">
        <v>4</v>
      </c>
      <c r="F106" s="1">
        <v>5</v>
      </c>
      <c r="G106" s="1">
        <v>6</v>
      </c>
      <c r="H106" s="1">
        <v>7</v>
      </c>
      <c r="I106" s="1">
        <v>8</v>
      </c>
      <c r="J106" s="1">
        <v>9</v>
      </c>
      <c r="K106" s="1">
        <v>10</v>
      </c>
      <c r="L106" s="1">
        <v>11</v>
      </c>
      <c r="M106" s="1">
        <v>12</v>
      </c>
      <c r="N106" s="1">
        <v>13</v>
      </c>
      <c r="O106" s="1">
        <v>14</v>
      </c>
      <c r="P106" s="1">
        <v>15</v>
      </c>
      <c r="Q106" s="1">
        <v>16</v>
      </c>
      <c r="R106" s="1">
        <v>17</v>
      </c>
      <c r="S106" s="1">
        <v>18</v>
      </c>
      <c r="T106" s="1">
        <v>19</v>
      </c>
      <c r="U106" s="1">
        <v>20</v>
      </c>
    </row>
    <row r="107" spans="1:21" s="2" customFormat="1" ht="12.75">
      <c r="A107" s="2" t="s">
        <v>56</v>
      </c>
      <c r="B107" s="73">
        <v>0</v>
      </c>
      <c r="C107" s="73">
        <v>0</v>
      </c>
      <c r="D107" s="73">
        <v>0</v>
      </c>
      <c r="E107" s="73">
        <v>105.16483516483515</v>
      </c>
      <c r="F107" s="73">
        <v>1720.8791208791208</v>
      </c>
      <c r="G107" s="73">
        <v>5220</v>
      </c>
      <c r="H107" s="73">
        <v>7581.428571428572</v>
      </c>
      <c r="I107" s="73">
        <v>7581.428571428572</v>
      </c>
      <c r="J107" s="73">
        <v>7581.428571428572</v>
      </c>
      <c r="K107" s="73">
        <v>7581.428571428572</v>
      </c>
      <c r="L107" s="73">
        <v>7581.428571428572</v>
      </c>
      <c r="M107" s="73">
        <v>7581.428571428572</v>
      </c>
      <c r="N107" s="73">
        <v>7581.428571428572</v>
      </c>
      <c r="O107" s="73">
        <v>7581.428571428572</v>
      </c>
      <c r="P107" s="73">
        <v>7581.428571428572</v>
      </c>
      <c r="Q107" s="73">
        <v>7581.428571428572</v>
      </c>
      <c r="R107" s="73">
        <v>7581.428571428572</v>
      </c>
      <c r="S107" s="73">
        <v>7581.428571428572</v>
      </c>
      <c r="T107" s="73">
        <v>7581.428571428572</v>
      </c>
      <c r="U107" s="73">
        <v>7581.428571428572</v>
      </c>
    </row>
    <row r="108" spans="1:21" s="2" customFormat="1" ht="12.75">
      <c r="A108" s="2" t="s">
        <v>57</v>
      </c>
      <c r="B108" s="73">
        <v>0</v>
      </c>
      <c r="C108" s="73">
        <v>72</v>
      </c>
      <c r="D108" s="73">
        <v>1176.0164835164835</v>
      </c>
      <c r="E108" s="73">
        <v>4388.357142857143</v>
      </c>
      <c r="F108" s="73">
        <v>7261.615384615384</v>
      </c>
      <c r="G108" s="73">
        <v>6690.741758241758</v>
      </c>
      <c r="H108" s="73">
        <v>4581.247252747253</v>
      </c>
      <c r="I108" s="73">
        <v>4111.4670329670325</v>
      </c>
      <c r="J108" s="73">
        <v>4111.4670329670325</v>
      </c>
      <c r="K108" s="73">
        <v>4111.4670329670325</v>
      </c>
      <c r="L108" s="73">
        <v>4111.4670329670325</v>
      </c>
      <c r="M108" s="73">
        <v>4111.4670329670325</v>
      </c>
      <c r="N108" s="73">
        <v>4111.4670329670325</v>
      </c>
      <c r="O108" s="73">
        <v>4111.4670329670325</v>
      </c>
      <c r="P108" s="73">
        <v>4111.4670329670325</v>
      </c>
      <c r="Q108" s="73">
        <v>4111.4670329670325</v>
      </c>
      <c r="R108" s="73">
        <v>4111.4670329670325</v>
      </c>
      <c r="S108" s="73">
        <v>4111.4670329670325</v>
      </c>
      <c r="T108" s="73">
        <v>4111.4670329670325</v>
      </c>
      <c r="U108" s="73">
        <v>4111.4670329670325</v>
      </c>
    </row>
    <row r="109" spans="1:21" s="2" customFormat="1" ht="12.75">
      <c r="A109" s="2" t="s">
        <v>58</v>
      </c>
      <c r="B109" s="73">
        <f>B107-B108</f>
        <v>0</v>
      </c>
      <c r="C109" s="73">
        <f>C107-C108</f>
        <v>-72</v>
      </c>
      <c r="D109" s="73">
        <f aca="true" t="shared" si="17" ref="D109:U109">D107-D108</f>
        <v>-1176.0164835164835</v>
      </c>
      <c r="E109" s="73">
        <f t="shared" si="17"/>
        <v>-4283.192307692308</v>
      </c>
      <c r="F109" s="73">
        <f t="shared" si="17"/>
        <v>-5540.736263736263</v>
      </c>
      <c r="G109" s="73">
        <f t="shared" si="17"/>
        <v>-1470.7417582417584</v>
      </c>
      <c r="H109" s="73">
        <f t="shared" si="17"/>
        <v>3000.1813186813188</v>
      </c>
      <c r="I109" s="73">
        <f t="shared" si="17"/>
        <v>3469.961538461539</v>
      </c>
      <c r="J109" s="73">
        <f t="shared" si="17"/>
        <v>3469.961538461539</v>
      </c>
      <c r="K109" s="73">
        <f t="shared" si="17"/>
        <v>3469.961538461539</v>
      </c>
      <c r="L109" s="73">
        <f t="shared" si="17"/>
        <v>3469.961538461539</v>
      </c>
      <c r="M109" s="73">
        <f t="shared" si="17"/>
        <v>3469.961538461539</v>
      </c>
      <c r="N109" s="73">
        <f t="shared" si="17"/>
        <v>3469.961538461539</v>
      </c>
      <c r="O109" s="73">
        <f t="shared" si="17"/>
        <v>3469.961538461539</v>
      </c>
      <c r="P109" s="73">
        <f t="shared" si="17"/>
        <v>3469.961538461539</v>
      </c>
      <c r="Q109" s="73">
        <f t="shared" si="17"/>
        <v>3469.961538461539</v>
      </c>
      <c r="R109" s="73">
        <f t="shared" si="17"/>
        <v>3469.961538461539</v>
      </c>
      <c r="S109" s="73">
        <f t="shared" si="17"/>
        <v>3469.961538461539</v>
      </c>
      <c r="T109" s="73">
        <f t="shared" si="17"/>
        <v>3469.961538461539</v>
      </c>
      <c r="U109" s="73">
        <f t="shared" si="17"/>
        <v>3469.961538461539</v>
      </c>
    </row>
    <row r="110" spans="2:21" s="2" customFormat="1" ht="12.75">
      <c r="B110" s="73"/>
      <c r="C110" s="73"/>
      <c r="D110" s="73"/>
      <c r="E110" s="73"/>
      <c r="F110" s="73"/>
      <c r="G110" s="73"/>
      <c r="H110" s="73"/>
      <c r="I110" s="73"/>
      <c r="J110" s="73"/>
      <c r="K110" s="73"/>
      <c r="L110" s="73"/>
      <c r="M110" s="73"/>
      <c r="N110" s="73"/>
      <c r="O110" s="73"/>
      <c r="P110" s="73"/>
      <c r="Q110" s="73"/>
      <c r="R110" s="73"/>
      <c r="S110" s="73"/>
      <c r="T110" s="73"/>
      <c r="U110" s="73"/>
    </row>
    <row r="111" spans="1:21" s="2" customFormat="1" ht="12.75">
      <c r="A111" s="2" t="s">
        <v>60</v>
      </c>
      <c r="B111" s="73">
        <v>92.579</v>
      </c>
      <c r="C111" s="73">
        <v>310.13964999999996</v>
      </c>
      <c r="D111" s="73">
        <v>474.46737500000006</v>
      </c>
      <c r="E111" s="73">
        <v>560.10295</v>
      </c>
      <c r="F111" s="73">
        <v>275.42252499999995</v>
      </c>
      <c r="G111" s="73"/>
      <c r="H111" s="73"/>
      <c r="I111" s="73"/>
      <c r="J111" s="73"/>
      <c r="K111" s="73"/>
      <c r="L111" s="73"/>
      <c r="M111" s="73"/>
      <c r="N111" s="73"/>
      <c r="O111" s="73"/>
      <c r="P111" s="73"/>
      <c r="Q111" s="73"/>
      <c r="R111" s="73"/>
      <c r="S111" s="73"/>
      <c r="T111" s="73"/>
      <c r="U111" s="73"/>
    </row>
    <row r="112" s="2" customFormat="1" ht="12.75"/>
    <row r="113" spans="1:21" s="2" customFormat="1" ht="12.75">
      <c r="A113" s="74" t="s">
        <v>59</v>
      </c>
      <c r="B113" s="75">
        <f>B109-B111</f>
        <v>-92.579</v>
      </c>
      <c r="C113" s="75">
        <f aca="true" t="shared" si="18" ref="C113:U113">C109-C111</f>
        <v>-382.13964999999996</v>
      </c>
      <c r="D113" s="75">
        <f t="shared" si="18"/>
        <v>-1650.4838585164835</v>
      </c>
      <c r="E113" s="75">
        <f t="shared" si="18"/>
        <v>-4843.295257692307</v>
      </c>
      <c r="F113" s="75">
        <f t="shared" si="18"/>
        <v>-5816.158788736263</v>
      </c>
      <c r="G113" s="75">
        <f t="shared" si="18"/>
        <v>-1470.7417582417584</v>
      </c>
      <c r="H113" s="75">
        <f t="shared" si="18"/>
        <v>3000.1813186813188</v>
      </c>
      <c r="I113" s="75">
        <f t="shared" si="18"/>
        <v>3469.961538461539</v>
      </c>
      <c r="J113" s="75">
        <f t="shared" si="18"/>
        <v>3469.961538461539</v>
      </c>
      <c r="K113" s="75">
        <f t="shared" si="18"/>
        <v>3469.961538461539</v>
      </c>
      <c r="L113" s="75">
        <f t="shared" si="18"/>
        <v>3469.961538461539</v>
      </c>
      <c r="M113" s="75">
        <f t="shared" si="18"/>
        <v>3469.961538461539</v>
      </c>
      <c r="N113" s="75">
        <f t="shared" si="18"/>
        <v>3469.961538461539</v>
      </c>
      <c r="O113" s="75">
        <f t="shared" si="18"/>
        <v>3469.961538461539</v>
      </c>
      <c r="P113" s="75">
        <f t="shared" si="18"/>
        <v>3469.961538461539</v>
      </c>
      <c r="Q113" s="75">
        <f t="shared" si="18"/>
        <v>3469.961538461539</v>
      </c>
      <c r="R113" s="75">
        <f t="shared" si="18"/>
        <v>3469.961538461539</v>
      </c>
      <c r="S113" s="75">
        <f t="shared" si="18"/>
        <v>3469.961538461539</v>
      </c>
      <c r="T113" s="75">
        <f t="shared" si="18"/>
        <v>3469.961538461539</v>
      </c>
      <c r="U113" s="75">
        <f t="shared" si="18"/>
        <v>3469.961538461539</v>
      </c>
    </row>
    <row r="114" s="78" customFormat="1" ht="13.5" thickBot="1">
      <c r="B114" s="79">
        <f>IRR(B113:U113,0.1)</f>
        <v>0.16332108997299602</v>
      </c>
    </row>
    <row r="115" ht="13.5" thickBot="1"/>
    <row r="116" s="77" customFormat="1" ht="12.75">
      <c r="A116" s="76" t="s">
        <v>71</v>
      </c>
    </row>
    <row r="117" s="2" customFormat="1" ht="12.75">
      <c r="A117" s="2" t="s">
        <v>54</v>
      </c>
    </row>
    <row r="118" spans="1:21" s="2" customFormat="1" ht="12.75">
      <c r="A118" s="72" t="s">
        <v>55</v>
      </c>
      <c r="B118" s="1">
        <v>1</v>
      </c>
      <c r="C118" s="1">
        <v>2</v>
      </c>
      <c r="D118" s="1">
        <v>3</v>
      </c>
      <c r="E118" s="1">
        <v>4</v>
      </c>
      <c r="F118" s="1">
        <v>5</v>
      </c>
      <c r="G118" s="1">
        <v>6</v>
      </c>
      <c r="H118" s="1">
        <v>7</v>
      </c>
      <c r="I118" s="1">
        <v>8</v>
      </c>
      <c r="J118" s="1">
        <v>9</v>
      </c>
      <c r="K118" s="1">
        <v>10</v>
      </c>
      <c r="L118" s="1">
        <v>11</v>
      </c>
      <c r="M118" s="1">
        <v>12</v>
      </c>
      <c r="N118" s="1">
        <v>13</v>
      </c>
      <c r="O118" s="1">
        <v>14</v>
      </c>
      <c r="P118" s="1">
        <v>15</v>
      </c>
      <c r="Q118" s="1">
        <v>16</v>
      </c>
      <c r="R118" s="1">
        <v>17</v>
      </c>
      <c r="S118" s="1">
        <v>18</v>
      </c>
      <c r="T118" s="1">
        <v>19</v>
      </c>
      <c r="U118" s="1">
        <v>20</v>
      </c>
    </row>
    <row r="119" spans="1:21" s="2" customFormat="1" ht="12.75">
      <c r="A119" s="2" t="s">
        <v>56</v>
      </c>
      <c r="B119" s="73">
        <v>0</v>
      </c>
      <c r="C119" s="73">
        <v>0</v>
      </c>
      <c r="D119" s="73">
        <v>0</v>
      </c>
      <c r="E119" s="73">
        <v>21.428571428571427</v>
      </c>
      <c r="F119" s="73">
        <v>330</v>
      </c>
      <c r="G119" s="73">
        <v>1041.4285714285713</v>
      </c>
      <c r="H119" s="73">
        <v>1860</v>
      </c>
      <c r="I119" s="73">
        <v>2370</v>
      </c>
      <c r="J119" s="73">
        <v>2614.285714285714</v>
      </c>
      <c r="K119" s="73">
        <v>2614.285714285714</v>
      </c>
      <c r="L119" s="73">
        <v>2614.285714285714</v>
      </c>
      <c r="M119" s="73">
        <v>2614.285714285714</v>
      </c>
      <c r="N119" s="73">
        <v>2614.285714285714</v>
      </c>
      <c r="O119" s="73">
        <v>2614.285714285714</v>
      </c>
      <c r="P119" s="73">
        <v>2614.285714285714</v>
      </c>
      <c r="Q119" s="73">
        <v>2614.285714285714</v>
      </c>
      <c r="R119" s="73">
        <v>2614.285714285714</v>
      </c>
      <c r="S119" s="73">
        <v>2614.285714285714</v>
      </c>
      <c r="T119" s="73">
        <v>2614.285714285714</v>
      </c>
      <c r="U119" s="73">
        <v>2614.285714285714</v>
      </c>
    </row>
    <row r="120" spans="1:21" s="2" customFormat="1" ht="12.75">
      <c r="A120" s="2" t="s">
        <v>57</v>
      </c>
      <c r="B120" s="73">
        <v>0</v>
      </c>
      <c r="C120" s="73">
        <v>48</v>
      </c>
      <c r="D120" s="73">
        <v>720</v>
      </c>
      <c r="E120" s="73">
        <v>1993.4175824175823</v>
      </c>
      <c r="F120" s="73">
        <v>2582.6703296703295</v>
      </c>
      <c r="G120" s="73">
        <v>1880.6373626373625</v>
      </c>
      <c r="H120" s="73">
        <v>1273.5494505494505</v>
      </c>
      <c r="I120" s="73">
        <v>1148.2747252747251</v>
      </c>
      <c r="J120" s="73">
        <v>1148.2747252747251</v>
      </c>
      <c r="K120" s="73">
        <v>1148.2747252747251</v>
      </c>
      <c r="L120" s="73">
        <v>1148.2747252747251</v>
      </c>
      <c r="M120" s="73">
        <v>1148.2747252747251</v>
      </c>
      <c r="N120" s="73">
        <v>1148.2747252747251</v>
      </c>
      <c r="O120" s="73">
        <v>1148.2747252747251</v>
      </c>
      <c r="P120" s="73">
        <v>1148.2747252747251</v>
      </c>
      <c r="Q120" s="73">
        <v>1148.2747252747251</v>
      </c>
      <c r="R120" s="73">
        <v>1148.2747252747251</v>
      </c>
      <c r="S120" s="73">
        <v>1148.2747252747251</v>
      </c>
      <c r="T120" s="73">
        <v>1148.2747252747251</v>
      </c>
      <c r="U120" s="73">
        <v>1148.2747252747251</v>
      </c>
    </row>
    <row r="121" spans="1:21" s="2" customFormat="1" ht="12.75">
      <c r="A121" s="2" t="s">
        <v>58</v>
      </c>
      <c r="B121" s="73">
        <f>B119-B120</f>
        <v>0</v>
      </c>
      <c r="C121" s="73">
        <f aca="true" t="shared" si="19" ref="C121:U121">C119-C120</f>
        <v>-48</v>
      </c>
      <c r="D121" s="73">
        <f t="shared" si="19"/>
        <v>-720</v>
      </c>
      <c r="E121" s="73">
        <f t="shared" si="19"/>
        <v>-1971.989010989011</v>
      </c>
      <c r="F121" s="73">
        <f t="shared" si="19"/>
        <v>-2252.6703296703295</v>
      </c>
      <c r="G121" s="73">
        <f t="shared" si="19"/>
        <v>-839.2087912087911</v>
      </c>
      <c r="H121" s="73">
        <f t="shared" si="19"/>
        <v>586.4505494505495</v>
      </c>
      <c r="I121" s="73">
        <f t="shared" si="19"/>
        <v>1221.7252747252749</v>
      </c>
      <c r="J121" s="73">
        <f t="shared" si="19"/>
        <v>1466.010989010989</v>
      </c>
      <c r="K121" s="73">
        <f t="shared" si="19"/>
        <v>1466.010989010989</v>
      </c>
      <c r="L121" s="73">
        <f t="shared" si="19"/>
        <v>1466.010989010989</v>
      </c>
      <c r="M121" s="73">
        <f t="shared" si="19"/>
        <v>1466.010989010989</v>
      </c>
      <c r="N121" s="73">
        <f t="shared" si="19"/>
        <v>1466.010989010989</v>
      </c>
      <c r="O121" s="73">
        <f t="shared" si="19"/>
        <v>1466.010989010989</v>
      </c>
      <c r="P121" s="73">
        <f t="shared" si="19"/>
        <v>1466.010989010989</v>
      </c>
      <c r="Q121" s="73">
        <f t="shared" si="19"/>
        <v>1466.010989010989</v>
      </c>
      <c r="R121" s="73">
        <f t="shared" si="19"/>
        <v>1466.010989010989</v>
      </c>
      <c r="S121" s="73">
        <f t="shared" si="19"/>
        <v>1466.010989010989</v>
      </c>
      <c r="T121" s="73">
        <f t="shared" si="19"/>
        <v>1466.010989010989</v>
      </c>
      <c r="U121" s="73">
        <f t="shared" si="19"/>
        <v>1466.010989010989</v>
      </c>
    </row>
    <row r="122" spans="2:21" s="2" customFormat="1" ht="12.75">
      <c r="B122" s="73"/>
      <c r="C122" s="73"/>
      <c r="D122" s="73"/>
      <c r="E122" s="73"/>
      <c r="F122" s="73"/>
      <c r="G122" s="73"/>
      <c r="H122" s="73"/>
      <c r="I122" s="73"/>
      <c r="J122" s="73"/>
      <c r="K122" s="73"/>
      <c r="L122" s="73"/>
      <c r="M122" s="73"/>
      <c r="N122" s="73"/>
      <c r="O122" s="73"/>
      <c r="P122" s="73"/>
      <c r="Q122" s="73"/>
      <c r="R122" s="73"/>
      <c r="S122" s="73"/>
      <c r="T122" s="73"/>
      <c r="U122" s="73"/>
    </row>
    <row r="123" spans="1:21" s="2" customFormat="1" ht="12.75">
      <c r="A123" s="2" t="s">
        <v>60</v>
      </c>
      <c r="B123" s="73">
        <v>61.705</v>
      </c>
      <c r="C123" s="73">
        <v>206.71175</v>
      </c>
      <c r="D123" s="73">
        <v>316.238125</v>
      </c>
      <c r="E123" s="73">
        <v>373.31525</v>
      </c>
      <c r="F123" s="73">
        <v>183.57237499999997</v>
      </c>
      <c r="G123" s="73"/>
      <c r="H123" s="73"/>
      <c r="I123" s="73"/>
      <c r="J123" s="73"/>
      <c r="K123" s="73"/>
      <c r="L123" s="73"/>
      <c r="M123" s="73"/>
      <c r="N123" s="73"/>
      <c r="O123" s="73"/>
      <c r="P123" s="73"/>
      <c r="Q123" s="73"/>
      <c r="R123" s="73"/>
      <c r="S123" s="73"/>
      <c r="T123" s="73"/>
      <c r="U123" s="73"/>
    </row>
    <row r="124" s="2" customFormat="1" ht="12.75"/>
    <row r="125" spans="1:21" s="2" customFormat="1" ht="12.75">
      <c r="A125" s="74" t="s">
        <v>59</v>
      </c>
      <c r="B125" s="75">
        <f>B121-B123</f>
        <v>-61.705</v>
      </c>
      <c r="C125" s="75">
        <f aca="true" t="shared" si="20" ref="C125:U125">C121-C123</f>
        <v>-254.71175</v>
      </c>
      <c r="D125" s="75">
        <f t="shared" si="20"/>
        <v>-1036.2381249999999</v>
      </c>
      <c r="E125" s="75">
        <f t="shared" si="20"/>
        <v>-2345.304260989011</v>
      </c>
      <c r="F125" s="75">
        <f t="shared" si="20"/>
        <v>-2436.2427046703297</v>
      </c>
      <c r="G125" s="75">
        <f t="shared" si="20"/>
        <v>-839.2087912087911</v>
      </c>
      <c r="H125" s="75">
        <f t="shared" si="20"/>
        <v>586.4505494505495</v>
      </c>
      <c r="I125" s="75">
        <f t="shared" si="20"/>
        <v>1221.7252747252749</v>
      </c>
      <c r="J125" s="75">
        <f t="shared" si="20"/>
        <v>1466.010989010989</v>
      </c>
      <c r="K125" s="75">
        <f t="shared" si="20"/>
        <v>1466.010989010989</v>
      </c>
      <c r="L125" s="75">
        <f t="shared" si="20"/>
        <v>1466.010989010989</v>
      </c>
      <c r="M125" s="75">
        <f t="shared" si="20"/>
        <v>1466.010989010989</v>
      </c>
      <c r="N125" s="75">
        <f t="shared" si="20"/>
        <v>1466.010989010989</v>
      </c>
      <c r="O125" s="75">
        <f t="shared" si="20"/>
        <v>1466.010989010989</v>
      </c>
      <c r="P125" s="75">
        <f t="shared" si="20"/>
        <v>1466.010989010989</v>
      </c>
      <c r="Q125" s="75">
        <f t="shared" si="20"/>
        <v>1466.010989010989</v>
      </c>
      <c r="R125" s="75">
        <f t="shared" si="20"/>
        <v>1466.010989010989</v>
      </c>
      <c r="S125" s="75">
        <f t="shared" si="20"/>
        <v>1466.010989010989</v>
      </c>
      <c r="T125" s="75">
        <f t="shared" si="20"/>
        <v>1466.010989010989</v>
      </c>
      <c r="U125" s="75">
        <f t="shared" si="20"/>
        <v>1466.010989010989</v>
      </c>
    </row>
    <row r="126" s="78" customFormat="1" ht="13.5" thickBot="1">
      <c r="B126" s="79">
        <f>IRR(B125:U125,0.1)</f>
        <v>0.1242659307178632</v>
      </c>
    </row>
    <row r="127" ht="13.5" thickBot="1"/>
    <row r="128" s="77" customFormat="1" ht="12.75">
      <c r="A128" s="76" t="s">
        <v>72</v>
      </c>
    </row>
    <row r="129" s="2" customFormat="1" ht="12.75">
      <c r="A129" s="2" t="s">
        <v>54</v>
      </c>
    </row>
    <row r="130" spans="1:21" s="2" customFormat="1" ht="12.75">
      <c r="A130" s="72" t="s">
        <v>55</v>
      </c>
      <c r="B130" s="1">
        <v>1</v>
      </c>
      <c r="C130" s="1">
        <v>2</v>
      </c>
      <c r="D130" s="1">
        <v>3</v>
      </c>
      <c r="E130" s="1">
        <v>4</v>
      </c>
      <c r="F130" s="1">
        <v>5</v>
      </c>
      <c r="G130" s="1">
        <v>6</v>
      </c>
      <c r="H130" s="1">
        <v>7</v>
      </c>
      <c r="I130" s="1">
        <v>8</v>
      </c>
      <c r="J130" s="1">
        <v>9</v>
      </c>
      <c r="K130" s="1">
        <v>10</v>
      </c>
      <c r="L130" s="1">
        <v>11</v>
      </c>
      <c r="M130" s="1">
        <v>12</v>
      </c>
      <c r="N130" s="1">
        <v>13</v>
      </c>
      <c r="O130" s="1">
        <v>14</v>
      </c>
      <c r="P130" s="1">
        <v>15</v>
      </c>
      <c r="Q130" s="1">
        <v>16</v>
      </c>
      <c r="R130" s="1">
        <v>17</v>
      </c>
      <c r="S130" s="1">
        <v>18</v>
      </c>
      <c r="T130" s="1">
        <v>19</v>
      </c>
      <c r="U130" s="1">
        <v>20</v>
      </c>
    </row>
    <row r="131" spans="1:21" s="2" customFormat="1" ht="12.75">
      <c r="A131" s="2" t="s">
        <v>56</v>
      </c>
      <c r="B131" s="73">
        <v>0</v>
      </c>
      <c r="C131" s="73">
        <v>8.815714285714286</v>
      </c>
      <c r="D131" s="73">
        <v>60.98112593406593</v>
      </c>
      <c r="E131" s="73">
        <v>238.8897725274725</v>
      </c>
      <c r="F131" s="73">
        <v>637.807246978022</v>
      </c>
      <c r="G131" s="73">
        <v>1232.4255839010987</v>
      </c>
      <c r="H131" s="73">
        <v>1887.084309725275</v>
      </c>
      <c r="I131" s="73">
        <v>2370.2417263186812</v>
      </c>
      <c r="J131" s="73">
        <v>2579.048226923077</v>
      </c>
      <c r="K131" s="73">
        <v>2649.351923076923</v>
      </c>
      <c r="L131" s="73">
        <v>2649.351923076923</v>
      </c>
      <c r="M131" s="73">
        <v>2649.351923076923</v>
      </c>
      <c r="N131" s="73">
        <v>2649.351923076923</v>
      </c>
      <c r="O131" s="73">
        <v>2649.351923076923</v>
      </c>
      <c r="P131" s="73">
        <v>2649.351923076923</v>
      </c>
      <c r="Q131" s="73">
        <v>2649.351923076923</v>
      </c>
      <c r="R131" s="73">
        <v>2649.351923076923</v>
      </c>
      <c r="S131" s="73">
        <v>2649.351923076923</v>
      </c>
      <c r="T131" s="73">
        <v>2649.351923076923</v>
      </c>
      <c r="U131" s="73">
        <v>2649.351923076923</v>
      </c>
    </row>
    <row r="132" spans="1:21" s="2" customFormat="1" ht="12.75">
      <c r="A132" s="2" t="s">
        <v>57</v>
      </c>
      <c r="B132" s="73">
        <v>0</v>
      </c>
      <c r="C132" s="73">
        <v>0</v>
      </c>
      <c r="D132" s="73">
        <v>83.89789635164868</v>
      </c>
      <c r="E132" s="73">
        <v>252.84500273406601</v>
      </c>
      <c r="F132" s="73">
        <v>407.1801473142855</v>
      </c>
      <c r="G132" s="73">
        <v>595.0131208615385</v>
      </c>
      <c r="H132" s="73">
        <v>481.28679241318673</v>
      </c>
      <c r="I132" s="73">
        <v>519.1763535560441</v>
      </c>
      <c r="J132" s="73">
        <v>544.675112967033</v>
      </c>
      <c r="K132" s="73">
        <v>554.0299252747253</v>
      </c>
      <c r="L132" s="73">
        <v>554.0299252747253</v>
      </c>
      <c r="M132" s="73">
        <v>554.0299252747253</v>
      </c>
      <c r="N132" s="73">
        <v>520.4035516483516</v>
      </c>
      <c r="O132" s="73">
        <v>436.3376175824176</v>
      </c>
      <c r="P132" s="73">
        <v>335.4584967032967</v>
      </c>
      <c r="Q132" s="73">
        <v>217.766189010989</v>
      </c>
      <c r="R132" s="73">
        <v>217.766189010989</v>
      </c>
      <c r="S132" s="73">
        <v>217.766189010989</v>
      </c>
      <c r="T132" s="73">
        <v>217.766189010989</v>
      </c>
      <c r="U132" s="73">
        <v>217.766189010989</v>
      </c>
    </row>
    <row r="133" spans="1:21" s="2" customFormat="1" ht="12.75">
      <c r="A133" s="2" t="s">
        <v>58</v>
      </c>
      <c r="B133" s="73">
        <f>B131-B132</f>
        <v>0</v>
      </c>
      <c r="C133" s="73">
        <f aca="true" t="shared" si="21" ref="C133:U133">C131-C132</f>
        <v>8.815714285714286</v>
      </c>
      <c r="D133" s="73">
        <f t="shared" si="21"/>
        <v>-22.916770417582754</v>
      </c>
      <c r="E133" s="73">
        <f t="shared" si="21"/>
        <v>-13.955230206593512</v>
      </c>
      <c r="F133" s="73">
        <f t="shared" si="21"/>
        <v>230.62709966373654</v>
      </c>
      <c r="G133" s="73">
        <f t="shared" si="21"/>
        <v>637.4124630395602</v>
      </c>
      <c r="H133" s="73">
        <f t="shared" si="21"/>
        <v>1405.7975173120883</v>
      </c>
      <c r="I133" s="73">
        <f t="shared" si="21"/>
        <v>1851.0653727626373</v>
      </c>
      <c r="J133" s="73">
        <f t="shared" si="21"/>
        <v>2034.373113956044</v>
      </c>
      <c r="K133" s="73">
        <f t="shared" si="21"/>
        <v>2095.3219978021975</v>
      </c>
      <c r="L133" s="73">
        <f t="shared" si="21"/>
        <v>2095.3219978021975</v>
      </c>
      <c r="M133" s="73">
        <f t="shared" si="21"/>
        <v>2095.3219978021975</v>
      </c>
      <c r="N133" s="73">
        <f t="shared" si="21"/>
        <v>2128.9483714285716</v>
      </c>
      <c r="O133" s="73">
        <f t="shared" si="21"/>
        <v>2213.0143054945056</v>
      </c>
      <c r="P133" s="73">
        <f t="shared" si="21"/>
        <v>2313.8934263736264</v>
      </c>
      <c r="Q133" s="73">
        <f t="shared" si="21"/>
        <v>2431.585734065934</v>
      </c>
      <c r="R133" s="73">
        <f t="shared" si="21"/>
        <v>2431.585734065934</v>
      </c>
      <c r="S133" s="73">
        <f t="shared" si="21"/>
        <v>2431.585734065934</v>
      </c>
      <c r="T133" s="73">
        <f t="shared" si="21"/>
        <v>2431.585734065934</v>
      </c>
      <c r="U133" s="73">
        <f t="shared" si="21"/>
        <v>2431.585734065934</v>
      </c>
    </row>
    <row r="134" spans="2:21" s="2" customFormat="1" ht="12.75">
      <c r="B134" s="73"/>
      <c r="C134" s="73"/>
      <c r="D134" s="73"/>
      <c r="E134" s="73"/>
      <c r="F134" s="73"/>
      <c r="G134" s="73"/>
      <c r="H134" s="73"/>
      <c r="I134" s="73"/>
      <c r="J134" s="73"/>
      <c r="K134" s="73"/>
      <c r="L134" s="73"/>
      <c r="M134" s="73"/>
      <c r="N134" s="73"/>
      <c r="O134" s="73"/>
      <c r="P134" s="73"/>
      <c r="Q134" s="73"/>
      <c r="R134" s="73"/>
      <c r="S134" s="73"/>
      <c r="T134" s="73"/>
      <c r="U134" s="73"/>
    </row>
    <row r="135" spans="1:21" s="2" customFormat="1" ht="12.75">
      <c r="A135" s="2" t="s">
        <v>60</v>
      </c>
      <c r="B135" s="73">
        <v>258</v>
      </c>
      <c r="C135" s="73">
        <v>864.3</v>
      </c>
      <c r="D135" s="73">
        <v>1322.25</v>
      </c>
      <c r="E135" s="73">
        <v>1560.9</v>
      </c>
      <c r="F135" s="73">
        <v>767.55</v>
      </c>
      <c r="G135" s="73"/>
      <c r="H135" s="73"/>
      <c r="I135" s="73"/>
      <c r="J135" s="73"/>
      <c r="K135" s="73"/>
      <c r="L135" s="73"/>
      <c r="M135" s="73"/>
      <c r="N135" s="73"/>
      <c r="O135" s="73"/>
      <c r="P135" s="73"/>
      <c r="Q135" s="73"/>
      <c r="R135" s="73"/>
      <c r="S135" s="73"/>
      <c r="T135" s="73"/>
      <c r="U135" s="73"/>
    </row>
    <row r="136" s="2" customFormat="1" ht="12.75"/>
    <row r="137" spans="1:21" s="2" customFormat="1" ht="12.75">
      <c r="A137" s="74" t="s">
        <v>59</v>
      </c>
      <c r="B137" s="75">
        <f>B133-B135</f>
        <v>-258</v>
      </c>
      <c r="C137" s="75">
        <f aca="true" t="shared" si="22" ref="C137:U137">C133-C135</f>
        <v>-855.4842857142856</v>
      </c>
      <c r="D137" s="75">
        <f t="shared" si="22"/>
        <v>-1345.1667704175827</v>
      </c>
      <c r="E137" s="75">
        <f t="shared" si="22"/>
        <v>-1574.8552302065937</v>
      </c>
      <c r="F137" s="75">
        <f t="shared" si="22"/>
        <v>-536.9229003362634</v>
      </c>
      <c r="G137" s="75">
        <f t="shared" si="22"/>
        <v>637.4124630395602</v>
      </c>
      <c r="H137" s="75">
        <f t="shared" si="22"/>
        <v>1405.7975173120883</v>
      </c>
      <c r="I137" s="75">
        <f t="shared" si="22"/>
        <v>1851.0653727626373</v>
      </c>
      <c r="J137" s="75">
        <f t="shared" si="22"/>
        <v>2034.373113956044</v>
      </c>
      <c r="K137" s="75">
        <f t="shared" si="22"/>
        <v>2095.3219978021975</v>
      </c>
      <c r="L137" s="75">
        <f t="shared" si="22"/>
        <v>2095.3219978021975</v>
      </c>
      <c r="M137" s="75">
        <f t="shared" si="22"/>
        <v>2095.3219978021975</v>
      </c>
      <c r="N137" s="75">
        <f t="shared" si="22"/>
        <v>2128.9483714285716</v>
      </c>
      <c r="O137" s="75">
        <f t="shared" si="22"/>
        <v>2213.0143054945056</v>
      </c>
      <c r="P137" s="75">
        <f t="shared" si="22"/>
        <v>2313.8934263736264</v>
      </c>
      <c r="Q137" s="75">
        <f t="shared" si="22"/>
        <v>2431.585734065934</v>
      </c>
      <c r="R137" s="75">
        <f t="shared" si="22"/>
        <v>2431.585734065934</v>
      </c>
      <c r="S137" s="75">
        <f t="shared" si="22"/>
        <v>2431.585734065934</v>
      </c>
      <c r="T137" s="75">
        <f t="shared" si="22"/>
        <v>2431.585734065934</v>
      </c>
      <c r="U137" s="75">
        <f t="shared" si="22"/>
        <v>2431.585734065934</v>
      </c>
    </row>
    <row r="138" s="78" customFormat="1" ht="13.5" thickBot="1">
      <c r="B138" s="79">
        <f>IRR(B137:U137,0.1)</f>
        <v>0.2390901811734114</v>
      </c>
    </row>
    <row r="139" ht="13.5" thickBot="1"/>
    <row r="140" s="77" customFormat="1" ht="12.75">
      <c r="A140" s="76" t="s">
        <v>73</v>
      </c>
    </row>
    <row r="141" spans="1:21" s="2" customFormat="1" ht="12.75">
      <c r="A141" s="72" t="s">
        <v>55</v>
      </c>
      <c r="B141" s="1">
        <v>1</v>
      </c>
      <c r="C141" s="1">
        <v>2</v>
      </c>
      <c r="D141" s="1">
        <v>3</v>
      </c>
      <c r="E141" s="1">
        <v>4</v>
      </c>
      <c r="F141" s="1">
        <v>5</v>
      </c>
      <c r="G141" s="1">
        <v>6</v>
      </c>
      <c r="H141" s="1">
        <v>7</v>
      </c>
      <c r="I141" s="1">
        <v>8</v>
      </c>
      <c r="J141" s="1">
        <v>9</v>
      </c>
      <c r="K141" s="1">
        <v>10</v>
      </c>
      <c r="L141" s="1">
        <v>11</v>
      </c>
      <c r="M141" s="1">
        <v>12</v>
      </c>
      <c r="N141" s="1">
        <v>13</v>
      </c>
      <c r="O141" s="1">
        <v>14</v>
      </c>
      <c r="P141" s="1">
        <v>15</v>
      </c>
      <c r="Q141" s="1">
        <v>16</v>
      </c>
      <c r="R141" s="1">
        <v>17</v>
      </c>
      <c r="S141" s="1">
        <v>18</v>
      </c>
      <c r="T141" s="1">
        <v>19</v>
      </c>
      <c r="U141" s="1">
        <v>20</v>
      </c>
    </row>
    <row r="142" spans="1:21" s="2" customFormat="1" ht="12.75">
      <c r="A142" s="2" t="s">
        <v>56</v>
      </c>
      <c r="B142" s="73">
        <f>(B11+B23+B35+B47+B59+B71+B83+B95+B107+B119+B131)*$J$2</f>
        <v>0</v>
      </c>
      <c r="C142" s="73">
        <f aca="true" t="shared" si="23" ref="C142:U142">(C11+C23+C35+C47+C59+C71+C83+C95+C107+C119+C131)*$J$2</f>
        <v>13.583989010985256</v>
      </c>
      <c r="D142" s="73">
        <f t="shared" si="23"/>
        <v>804.2309172725268</v>
      </c>
      <c r="E142" s="73">
        <f t="shared" si="23"/>
        <v>5222.2634653578125</v>
      </c>
      <c r="F142" s="73">
        <f t="shared" si="23"/>
        <v>18321.24436269275</v>
      </c>
      <c r="G142" s="73">
        <f t="shared" si="23"/>
        <v>40283.06602955693</v>
      </c>
      <c r="H142" s="73">
        <f t="shared" si="23"/>
        <v>63274.939952100656</v>
      </c>
      <c r="I142" s="73">
        <f t="shared" si="23"/>
        <v>78176.90409294021</v>
      </c>
      <c r="J142" s="73">
        <f t="shared" si="23"/>
        <v>85485.54705038459</v>
      </c>
      <c r="K142" s="73">
        <f t="shared" si="23"/>
        <v>88761.37474945052</v>
      </c>
      <c r="L142" s="73">
        <f t="shared" si="23"/>
        <v>88761.37474945052</v>
      </c>
      <c r="M142" s="73">
        <f t="shared" si="23"/>
        <v>88761.37474945052</v>
      </c>
      <c r="N142" s="73">
        <f t="shared" si="23"/>
        <v>88761.37474945052</v>
      </c>
      <c r="O142" s="73">
        <f t="shared" si="23"/>
        <v>88761.37474945052</v>
      </c>
      <c r="P142" s="73">
        <f t="shared" si="23"/>
        <v>88761.37474945052</v>
      </c>
      <c r="Q142" s="73">
        <f t="shared" si="23"/>
        <v>88761.37474945052</v>
      </c>
      <c r="R142" s="73">
        <f t="shared" si="23"/>
        <v>88761.37474945052</v>
      </c>
      <c r="S142" s="73">
        <f t="shared" si="23"/>
        <v>88761.37474945052</v>
      </c>
      <c r="T142" s="73">
        <f t="shared" si="23"/>
        <v>88761.37474945052</v>
      </c>
      <c r="U142" s="73">
        <f t="shared" si="23"/>
        <v>88761.37474945052</v>
      </c>
    </row>
    <row r="143" spans="1:21" s="2" customFormat="1" ht="12.75">
      <c r="A143" s="2" t="s">
        <v>57</v>
      </c>
      <c r="B143" s="73">
        <f>(B12+B24+B36+B48+B60+B72+B84+B96+B108+B120+B132)*$J$1</f>
        <v>0</v>
      </c>
      <c r="C143" s="73">
        <f>(C12+C24+C36+C48+C60+C72+C84+C96+C108+C120+C132)*$J$1</f>
        <v>711.4230769230769</v>
      </c>
      <c r="D143" s="73">
        <f aca="true" t="shared" si="24" ref="D143:U143">(D12+D24+D36+D48+D60+D72+D84+D96+D108+D120+D132)*$J$1</f>
        <v>6449.409931901098</v>
      </c>
      <c r="E143" s="73">
        <f t="shared" si="24"/>
        <v>16455.16116236044</v>
      </c>
      <c r="F143" s="73">
        <f t="shared" si="24"/>
        <v>26106.21005288571</v>
      </c>
      <c r="G143" s="73">
        <f t="shared" si="24"/>
        <v>32855.08143746594</v>
      </c>
      <c r="H143" s="73">
        <f t="shared" si="24"/>
        <v>36374.76368892967</v>
      </c>
      <c r="I143" s="73">
        <f t="shared" si="24"/>
        <v>41338.90777111649</v>
      </c>
      <c r="J143" s="73">
        <f t="shared" si="24"/>
        <v>43736.801368648354</v>
      </c>
      <c r="K143" s="73">
        <f t="shared" si="24"/>
        <v>44397.19191703297</v>
      </c>
      <c r="L143" s="73">
        <f t="shared" si="24"/>
        <v>44397.19191703297</v>
      </c>
      <c r="M143" s="73">
        <f t="shared" si="24"/>
        <v>44397.19191703297</v>
      </c>
      <c r="N143" s="73">
        <f t="shared" si="24"/>
        <v>43908.64246648352</v>
      </c>
      <c r="O143" s="73">
        <f t="shared" si="24"/>
        <v>42767.14796098901</v>
      </c>
      <c r="P143" s="73">
        <f t="shared" si="24"/>
        <v>41345.807301648354</v>
      </c>
      <c r="Q143" s="73">
        <f t="shared" si="24"/>
        <v>39587.191917032964</v>
      </c>
      <c r="R143" s="73">
        <f t="shared" si="24"/>
        <v>39587.191917032964</v>
      </c>
      <c r="S143" s="73">
        <f t="shared" si="24"/>
        <v>39587.191917032964</v>
      </c>
      <c r="T143" s="73">
        <f t="shared" si="24"/>
        <v>39587.191917032964</v>
      </c>
      <c r="U143" s="73">
        <f t="shared" si="24"/>
        <v>39587.191917032964</v>
      </c>
    </row>
    <row r="144" spans="1:21" s="2" customFormat="1" ht="12.75">
      <c r="A144" s="2" t="s">
        <v>58</v>
      </c>
      <c r="B144" s="73">
        <f>B142-B143</f>
        <v>0</v>
      </c>
      <c r="C144" s="73">
        <f aca="true" t="shared" si="25" ref="C144:U144">C142-C143</f>
        <v>-697.8390879120916</v>
      </c>
      <c r="D144" s="73">
        <f t="shared" si="25"/>
        <v>-5645.179014628571</v>
      </c>
      <c r="E144" s="73">
        <f t="shared" si="25"/>
        <v>-11232.897697002627</v>
      </c>
      <c r="F144" s="73">
        <f t="shared" si="25"/>
        <v>-7784.965690192963</v>
      </c>
      <c r="G144" s="73">
        <f t="shared" si="25"/>
        <v>7427.984592090994</v>
      </c>
      <c r="H144" s="73">
        <f t="shared" si="25"/>
        <v>26900.176263170986</v>
      </c>
      <c r="I144" s="73">
        <f t="shared" si="25"/>
        <v>36837.996321823724</v>
      </c>
      <c r="J144" s="73">
        <f t="shared" si="25"/>
        <v>41748.74568173623</v>
      </c>
      <c r="K144" s="73">
        <f t="shared" si="25"/>
        <v>44364.18283241755</v>
      </c>
      <c r="L144" s="73">
        <f t="shared" si="25"/>
        <v>44364.18283241755</v>
      </c>
      <c r="M144" s="73">
        <f t="shared" si="25"/>
        <v>44364.18283241755</v>
      </c>
      <c r="N144" s="73">
        <f t="shared" si="25"/>
        <v>44852.732282967</v>
      </c>
      <c r="O144" s="73">
        <f t="shared" si="25"/>
        <v>45994.226788461514</v>
      </c>
      <c r="P144" s="73">
        <f t="shared" si="25"/>
        <v>47415.56744780217</v>
      </c>
      <c r="Q144" s="73">
        <f t="shared" si="25"/>
        <v>49174.18283241756</v>
      </c>
      <c r="R144" s="73">
        <f t="shared" si="25"/>
        <v>49174.18283241756</v>
      </c>
      <c r="S144" s="73">
        <f t="shared" si="25"/>
        <v>49174.18283241756</v>
      </c>
      <c r="T144" s="73">
        <f t="shared" si="25"/>
        <v>49174.18283241756</v>
      </c>
      <c r="U144" s="73">
        <f t="shared" si="25"/>
        <v>49174.18283241756</v>
      </c>
    </row>
    <row r="145" spans="2:21" s="2" customFormat="1" ht="12.75">
      <c r="B145" s="73"/>
      <c r="C145" s="73"/>
      <c r="D145" s="73"/>
      <c r="E145" s="73"/>
      <c r="F145" s="73"/>
      <c r="G145" s="73"/>
      <c r="H145" s="73"/>
      <c r="I145" s="73"/>
      <c r="J145" s="73"/>
      <c r="K145" s="73"/>
      <c r="L145" s="73"/>
      <c r="M145" s="73"/>
      <c r="N145" s="73"/>
      <c r="O145" s="73"/>
      <c r="P145" s="73"/>
      <c r="Q145" s="73"/>
      <c r="R145" s="73"/>
      <c r="S145" s="73"/>
      <c r="T145" s="73"/>
      <c r="U145" s="73"/>
    </row>
    <row r="146" spans="1:21" s="2" customFormat="1" ht="12.75">
      <c r="A146" s="2" t="s">
        <v>74</v>
      </c>
      <c r="B146" s="73">
        <f>(B15+B27+B39+B51+B63+B75+B87+B99+B111+B123+B135)*$J$1</f>
        <v>2627.945</v>
      </c>
      <c r="C146" s="73">
        <f aca="true" t="shared" si="26" ref="C146:U146">(C15+C27+C39+C51+C63+C75+C87+C99+C111+C123+C135)*$J$1</f>
        <v>8817.741250000001</v>
      </c>
      <c r="D146" s="73">
        <f t="shared" si="26"/>
        <v>13503.531874999999</v>
      </c>
      <c r="E146" s="73">
        <f t="shared" si="26"/>
        <v>15941.443749999999</v>
      </c>
      <c r="F146" s="73">
        <f t="shared" si="26"/>
        <v>7867.575624999999</v>
      </c>
      <c r="G146" s="73">
        <f t="shared" si="26"/>
        <v>0</v>
      </c>
      <c r="H146" s="73">
        <f t="shared" si="26"/>
        <v>0</v>
      </c>
      <c r="I146" s="73">
        <f t="shared" si="26"/>
        <v>0</v>
      </c>
      <c r="J146" s="73">
        <f t="shared" si="26"/>
        <v>0</v>
      </c>
      <c r="K146" s="73">
        <f t="shared" si="26"/>
        <v>0</v>
      </c>
      <c r="L146" s="73">
        <f t="shared" si="26"/>
        <v>0</v>
      </c>
      <c r="M146" s="73">
        <f t="shared" si="26"/>
        <v>0</v>
      </c>
      <c r="N146" s="73">
        <f t="shared" si="26"/>
        <v>0</v>
      </c>
      <c r="O146" s="73">
        <f t="shared" si="26"/>
        <v>0</v>
      </c>
      <c r="P146" s="73">
        <f t="shared" si="26"/>
        <v>0</v>
      </c>
      <c r="Q146" s="73">
        <f t="shared" si="26"/>
        <v>0</v>
      </c>
      <c r="R146" s="73">
        <f t="shared" si="26"/>
        <v>0</v>
      </c>
      <c r="S146" s="73">
        <f t="shared" si="26"/>
        <v>0</v>
      </c>
      <c r="T146" s="73">
        <f t="shared" si="26"/>
        <v>0</v>
      </c>
      <c r="U146" s="73">
        <f t="shared" si="26"/>
        <v>0</v>
      </c>
    </row>
    <row r="147" spans="2:21" s="2" customFormat="1" ht="12.75">
      <c r="B147" s="73"/>
      <c r="C147" s="73"/>
      <c r="D147" s="73"/>
      <c r="E147" s="73"/>
      <c r="F147" s="73"/>
      <c r="G147" s="73"/>
      <c r="H147" s="73"/>
      <c r="I147" s="73"/>
      <c r="J147" s="73"/>
      <c r="K147" s="73"/>
      <c r="L147" s="73"/>
      <c r="M147" s="73"/>
      <c r="N147" s="73"/>
      <c r="O147" s="73"/>
      <c r="P147" s="73"/>
      <c r="Q147" s="73"/>
      <c r="R147" s="73"/>
      <c r="S147" s="73"/>
      <c r="T147" s="73"/>
      <c r="U147" s="73"/>
    </row>
    <row r="148" spans="1:21" s="2" customFormat="1" ht="12.75">
      <c r="A148" s="2" t="s">
        <v>59</v>
      </c>
      <c r="B148" s="73">
        <f>B144-B146</f>
        <v>-2627.945</v>
      </c>
      <c r="C148" s="2">
        <f aca="true" t="shared" si="27" ref="C148:U148">C144-C146</f>
        <v>-9515.580337912092</v>
      </c>
      <c r="D148" s="2">
        <f t="shared" si="27"/>
        <v>-19148.71088962857</v>
      </c>
      <c r="E148" s="2">
        <f t="shared" si="27"/>
        <v>-27174.341447002626</v>
      </c>
      <c r="F148" s="2">
        <f t="shared" si="27"/>
        <v>-15652.54131519296</v>
      </c>
      <c r="G148" s="2">
        <f t="shared" si="27"/>
        <v>7427.984592090994</v>
      </c>
      <c r="H148" s="2">
        <f t="shared" si="27"/>
        <v>26900.176263170986</v>
      </c>
      <c r="I148" s="2">
        <f t="shared" si="27"/>
        <v>36837.996321823724</v>
      </c>
      <c r="J148" s="2">
        <f t="shared" si="27"/>
        <v>41748.74568173623</v>
      </c>
      <c r="K148" s="2">
        <f t="shared" si="27"/>
        <v>44364.18283241755</v>
      </c>
      <c r="L148" s="2">
        <f t="shared" si="27"/>
        <v>44364.18283241755</v>
      </c>
      <c r="M148" s="2">
        <f t="shared" si="27"/>
        <v>44364.18283241755</v>
      </c>
      <c r="N148" s="2">
        <f t="shared" si="27"/>
        <v>44852.732282967</v>
      </c>
      <c r="O148" s="2">
        <f t="shared" si="27"/>
        <v>45994.226788461514</v>
      </c>
      <c r="P148" s="2">
        <f t="shared" si="27"/>
        <v>47415.56744780217</v>
      </c>
      <c r="Q148" s="2">
        <f t="shared" si="27"/>
        <v>49174.18283241756</v>
      </c>
      <c r="R148" s="2">
        <f t="shared" si="27"/>
        <v>49174.18283241756</v>
      </c>
      <c r="S148" s="2">
        <f t="shared" si="27"/>
        <v>49174.18283241756</v>
      </c>
      <c r="T148" s="2">
        <f t="shared" si="27"/>
        <v>49174.18283241756</v>
      </c>
      <c r="U148" s="2">
        <f t="shared" si="27"/>
        <v>49174.18283241756</v>
      </c>
    </row>
    <row r="149" spans="1:21" s="2" customFormat="1" ht="12.75">
      <c r="A149" s="74"/>
      <c r="B149" s="80">
        <f>IRR(B148:U148,0.1)</f>
        <v>0.2852317136597824</v>
      </c>
      <c r="C149" s="75"/>
      <c r="D149" s="75"/>
      <c r="E149" s="75"/>
      <c r="F149" s="75"/>
      <c r="G149" s="75"/>
      <c r="H149" s="75"/>
      <c r="I149" s="75"/>
      <c r="J149" s="75"/>
      <c r="K149" s="75"/>
      <c r="L149" s="75"/>
      <c r="M149" s="75"/>
      <c r="N149" s="75"/>
      <c r="O149" s="75"/>
      <c r="P149" s="75"/>
      <c r="Q149" s="75"/>
      <c r="R149" s="75"/>
      <c r="S149" s="75"/>
      <c r="T149" s="75"/>
      <c r="U149" s="75"/>
    </row>
    <row r="150" ht="13.5" thickBot="1"/>
    <row r="151" s="77" customFormat="1" ht="12.75">
      <c r="A151" s="76" t="s">
        <v>75</v>
      </c>
    </row>
    <row r="152" spans="1:6" s="2" customFormat="1" ht="12.75">
      <c r="A152" s="2" t="s">
        <v>76</v>
      </c>
      <c r="B152" s="73">
        <v>4400</v>
      </c>
      <c r="C152" s="73">
        <v>1200</v>
      </c>
      <c r="D152" s="73">
        <v>0</v>
      </c>
      <c r="E152" s="73">
        <v>0</v>
      </c>
      <c r="F152" s="73">
        <v>0</v>
      </c>
    </row>
    <row r="153" spans="1:6" s="2" customFormat="1" ht="12.75">
      <c r="A153" s="2" t="s">
        <v>77</v>
      </c>
      <c r="B153" s="73">
        <v>1200</v>
      </c>
      <c r="C153" s="73">
        <v>1300</v>
      </c>
      <c r="D153" s="73">
        <v>1300</v>
      </c>
      <c r="E153" s="73">
        <v>800</v>
      </c>
      <c r="F153" s="73">
        <v>700</v>
      </c>
    </row>
    <row r="154" spans="1:6" s="2" customFormat="1" ht="12.75">
      <c r="A154" s="2" t="s">
        <v>78</v>
      </c>
      <c r="B154" s="73">
        <v>1200</v>
      </c>
      <c r="C154" s="73">
        <v>1200</v>
      </c>
      <c r="D154" s="73">
        <v>1400</v>
      </c>
      <c r="E154" s="73">
        <v>1500</v>
      </c>
      <c r="F154" s="73">
        <v>1500</v>
      </c>
    </row>
    <row r="155" s="2" customFormat="1" ht="12.75"/>
    <row r="156" spans="1:6" s="2" customFormat="1" ht="12.75">
      <c r="A156" s="2" t="s">
        <v>79</v>
      </c>
      <c r="B156" s="73">
        <f>SUM(B152:B154)*$J$1</f>
        <v>6800</v>
      </c>
      <c r="C156" s="73">
        <f>SUM(C152:C154)*$J$1</f>
        <v>3700</v>
      </c>
      <c r="D156" s="73">
        <f>SUM(D152:D154)*$J$1</f>
        <v>2700</v>
      </c>
      <c r="E156" s="73">
        <f>SUM(E152:E154)*$J$1</f>
        <v>2300</v>
      </c>
      <c r="F156" s="73">
        <f>SUM(F152:F154)*$J$1</f>
        <v>2200</v>
      </c>
    </row>
    <row r="157" s="2" customFormat="1" ht="12.75"/>
    <row r="158" spans="1:21" s="74" customFormat="1" ht="12.75">
      <c r="A158" s="74" t="s">
        <v>85</v>
      </c>
      <c r="B158" s="75">
        <f>B148-B156</f>
        <v>-9427.945</v>
      </c>
      <c r="C158" s="75">
        <f aca="true" t="shared" si="28" ref="C158:U158">C148-C156</f>
        <v>-13215.580337912092</v>
      </c>
      <c r="D158" s="75">
        <f t="shared" si="28"/>
        <v>-21848.71088962857</v>
      </c>
      <c r="E158" s="75">
        <f t="shared" si="28"/>
        <v>-29474.341447002626</v>
      </c>
      <c r="F158" s="75">
        <f t="shared" si="28"/>
        <v>-17852.54131519296</v>
      </c>
      <c r="G158" s="75">
        <f t="shared" si="28"/>
        <v>7427.984592090994</v>
      </c>
      <c r="H158" s="75">
        <f t="shared" si="28"/>
        <v>26900.176263170986</v>
      </c>
      <c r="I158" s="75">
        <f t="shared" si="28"/>
        <v>36837.996321823724</v>
      </c>
      <c r="J158" s="75">
        <f t="shared" si="28"/>
        <v>41748.74568173623</v>
      </c>
      <c r="K158" s="75">
        <f t="shared" si="28"/>
        <v>44364.18283241755</v>
      </c>
      <c r="L158" s="75">
        <f t="shared" si="28"/>
        <v>44364.18283241755</v>
      </c>
      <c r="M158" s="75">
        <f t="shared" si="28"/>
        <v>44364.18283241755</v>
      </c>
      <c r="N158" s="75">
        <f t="shared" si="28"/>
        <v>44852.732282967</v>
      </c>
      <c r="O158" s="75">
        <f t="shared" si="28"/>
        <v>45994.226788461514</v>
      </c>
      <c r="P158" s="75">
        <f t="shared" si="28"/>
        <v>47415.56744780217</v>
      </c>
      <c r="Q158" s="75">
        <f t="shared" si="28"/>
        <v>49174.18283241756</v>
      </c>
      <c r="R158" s="75">
        <f t="shared" si="28"/>
        <v>49174.18283241756</v>
      </c>
      <c r="S158" s="75">
        <f t="shared" si="28"/>
        <v>49174.18283241756</v>
      </c>
      <c r="T158" s="75">
        <f t="shared" si="28"/>
        <v>49174.18283241756</v>
      </c>
      <c r="U158" s="75">
        <f t="shared" si="28"/>
        <v>49174.18283241756</v>
      </c>
    </row>
    <row r="159" s="81" customFormat="1" ht="13.5" thickBot="1">
      <c r="B159" s="79">
        <f>IRR(B158:U158,0.1)</f>
        <v>0.23766820308466355</v>
      </c>
    </row>
    <row r="160" ht="13.5" thickBot="1"/>
    <row r="161" spans="1:6" s="76" customFormat="1" ht="12.75">
      <c r="A161" s="76" t="s">
        <v>87</v>
      </c>
      <c r="B161" s="85">
        <f>2747*$J$1</f>
        <v>2747</v>
      </c>
      <c r="C161" s="85">
        <f>2577*$J$1</f>
        <v>2577</v>
      </c>
      <c r="D161" s="85">
        <f>2171*$J$1</f>
        <v>2171</v>
      </c>
      <c r="E161" s="85">
        <f>1532*J1</f>
        <v>1532</v>
      </c>
      <c r="F161" s="85">
        <f>1004*J1</f>
        <v>1004</v>
      </c>
    </row>
    <row r="162" spans="1:21" s="74" customFormat="1" ht="12.75">
      <c r="A162" s="74" t="s">
        <v>88</v>
      </c>
      <c r="B162" s="75">
        <f>B158-B161</f>
        <v>-12174.945</v>
      </c>
      <c r="C162" s="75">
        <f aca="true" t="shared" si="29" ref="C162:U162">C158-C161</f>
        <v>-15792.580337912092</v>
      </c>
      <c r="D162" s="75">
        <f t="shared" si="29"/>
        <v>-24019.71088962857</v>
      </c>
      <c r="E162" s="75">
        <f>E158-E161</f>
        <v>-31006.341447002626</v>
      </c>
      <c r="F162" s="75">
        <f t="shared" si="29"/>
        <v>-18856.54131519296</v>
      </c>
      <c r="G162" s="75">
        <f t="shared" si="29"/>
        <v>7427.984592090994</v>
      </c>
      <c r="H162" s="75">
        <f t="shared" si="29"/>
        <v>26900.176263170986</v>
      </c>
      <c r="I162" s="75">
        <f t="shared" si="29"/>
        <v>36837.996321823724</v>
      </c>
      <c r="J162" s="75">
        <f t="shared" si="29"/>
        <v>41748.74568173623</v>
      </c>
      <c r="K162" s="75">
        <f t="shared" si="29"/>
        <v>44364.18283241755</v>
      </c>
      <c r="L162" s="75">
        <f t="shared" si="29"/>
        <v>44364.18283241755</v>
      </c>
      <c r="M162" s="75">
        <f t="shared" si="29"/>
        <v>44364.18283241755</v>
      </c>
      <c r="N162" s="75">
        <f t="shared" si="29"/>
        <v>44852.732282967</v>
      </c>
      <c r="O162" s="75">
        <f t="shared" si="29"/>
        <v>45994.226788461514</v>
      </c>
      <c r="P162" s="75">
        <f t="shared" si="29"/>
        <v>47415.56744780217</v>
      </c>
      <c r="Q162" s="75">
        <f t="shared" si="29"/>
        <v>49174.18283241756</v>
      </c>
      <c r="R162" s="75">
        <f t="shared" si="29"/>
        <v>49174.18283241756</v>
      </c>
      <c r="S162" s="75">
        <f t="shared" si="29"/>
        <v>49174.18283241756</v>
      </c>
      <c r="T162" s="75">
        <f t="shared" si="29"/>
        <v>49174.18283241756</v>
      </c>
      <c r="U162" s="75">
        <f t="shared" si="29"/>
        <v>49174.18283241756</v>
      </c>
    </row>
    <row r="163" s="81" customFormat="1" ht="13.5" thickBot="1">
      <c r="B163" s="79">
        <f>IRR(B162:U162,0.1)</f>
        <v>0.2186494398110909</v>
      </c>
    </row>
  </sheetData>
  <mergeCells count="2">
    <mergeCell ref="D1:I1"/>
    <mergeCell ref="D2:I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U78"/>
  <sheetViews>
    <sheetView workbookViewId="0" topLeftCell="A1">
      <selection activeCell="B2" sqref="B2"/>
    </sheetView>
  </sheetViews>
  <sheetFormatPr defaultColWidth="9.140625" defaultRowHeight="12.75"/>
  <cols>
    <col min="1" max="1" width="45.8515625" style="0" customWidth="1"/>
  </cols>
  <sheetData>
    <row r="1" ht="20.25">
      <c r="A1" s="42" t="s">
        <v>80</v>
      </c>
    </row>
    <row r="2" ht="15.75">
      <c r="A2" s="46" t="s">
        <v>81</v>
      </c>
    </row>
    <row r="3" ht="15.75">
      <c r="A3" s="46" t="s">
        <v>93</v>
      </c>
    </row>
    <row r="4" ht="15.75">
      <c r="A4" s="46" t="s">
        <v>83</v>
      </c>
    </row>
    <row r="5" ht="12.75">
      <c r="A5" s="49" t="s">
        <v>62</v>
      </c>
    </row>
    <row r="7" ht="13.5" thickBot="1"/>
    <row r="8" s="77" customFormat="1" ht="12.75">
      <c r="A8" s="76" t="s">
        <v>64</v>
      </c>
    </row>
    <row r="9" s="2" customFormat="1" ht="12.75">
      <c r="A9" s="2" t="s">
        <v>54</v>
      </c>
    </row>
    <row r="10" spans="1:21" s="2" customFormat="1" ht="12.75">
      <c r="A10" s="72" t="s">
        <v>55</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row>
    <row r="11" spans="1:21" s="2" customFormat="1" ht="12.75">
      <c r="A11" s="2" t="s">
        <v>56</v>
      </c>
      <c r="B11" s="73">
        <f>All_FBO_AG!B35</f>
        <v>0</v>
      </c>
      <c r="C11" s="73">
        <f>All_FBO_AG!C35</f>
        <v>0</v>
      </c>
      <c r="D11" s="73">
        <f>All_FBO_AG!D35</f>
        <v>0</v>
      </c>
      <c r="E11" s="73">
        <f>All_FBO_AG!E35</f>
        <v>53.57142857142857</v>
      </c>
      <c r="F11" s="73">
        <f>All_FBO_AG!F35</f>
        <v>610.7142857142858</v>
      </c>
      <c r="G11" s="73">
        <f>All_FBO_AG!G35</f>
        <v>1232.142857142857</v>
      </c>
      <c r="H11" s="73">
        <f>All_FBO_AG!H35</f>
        <v>1810.7142857142858</v>
      </c>
      <c r="I11" s="73">
        <f>All_FBO_AG!I35</f>
        <v>2078.571428571429</v>
      </c>
      <c r="J11" s="73">
        <f>All_FBO_AG!J35</f>
        <v>2142.8571428571427</v>
      </c>
      <c r="K11" s="73">
        <f>All_FBO_AG!K35</f>
        <v>2142.8571428571427</v>
      </c>
      <c r="L11" s="73">
        <f>All_FBO_AG!L35</f>
        <v>2142.8571428571427</v>
      </c>
      <c r="M11" s="73">
        <f>All_FBO_AG!M35</f>
        <v>2142.8571428571427</v>
      </c>
      <c r="N11" s="73">
        <f>All_FBO_AG!N35</f>
        <v>2142.8571428571427</v>
      </c>
      <c r="O11" s="73">
        <f>All_FBO_AG!O35</f>
        <v>2142.8571428571427</v>
      </c>
      <c r="P11" s="73">
        <f>All_FBO_AG!P35</f>
        <v>2142.8571428571427</v>
      </c>
      <c r="Q11" s="73">
        <f>All_FBO_AG!Q35</f>
        <v>2142.8571428571427</v>
      </c>
      <c r="R11" s="73">
        <f>All_FBO_AG!R35</f>
        <v>2142.8571428571427</v>
      </c>
      <c r="S11" s="73">
        <f>All_FBO_AG!S35</f>
        <v>2142.8571428571427</v>
      </c>
      <c r="T11" s="73">
        <f>All_FBO_AG!T35</f>
        <v>2142.8571428571427</v>
      </c>
      <c r="U11" s="73">
        <f>All_FBO_AG!U35</f>
        <v>2142.8571428571427</v>
      </c>
    </row>
    <row r="12" spans="1:21" s="2" customFormat="1" ht="12.75">
      <c r="A12" s="2" t="s">
        <v>57</v>
      </c>
      <c r="B12" s="73">
        <f>All_FBO_AG!B36</f>
        <v>0</v>
      </c>
      <c r="C12" s="73">
        <f>All_FBO_AG!C36</f>
        <v>120</v>
      </c>
      <c r="D12" s="73">
        <f>All_FBO_AG!D36</f>
        <v>1320</v>
      </c>
      <c r="E12" s="73">
        <f>All_FBO_AG!E36</f>
        <v>2101.2362637362635</v>
      </c>
      <c r="F12" s="73">
        <f>All_FBO_AG!F36</f>
        <v>1737.1153846153845</v>
      </c>
      <c r="G12" s="73">
        <f>All_FBO_AG!G36</f>
        <v>1160.934065934066</v>
      </c>
      <c r="H12" s="73">
        <f>All_FBO_AG!H36</f>
        <v>928.021978021978</v>
      </c>
      <c r="I12" s="73">
        <f>All_FBO_AG!I36</f>
        <v>895.054945054945</v>
      </c>
      <c r="J12" s="73">
        <f>All_FBO_AG!J36</f>
        <v>895.054945054945</v>
      </c>
      <c r="K12" s="73">
        <f>All_FBO_AG!K36</f>
        <v>895.054945054945</v>
      </c>
      <c r="L12" s="73">
        <f>All_FBO_AG!L36</f>
        <v>895.054945054945</v>
      </c>
      <c r="M12" s="73">
        <f>All_FBO_AG!M36</f>
        <v>895.054945054945</v>
      </c>
      <c r="N12" s="73">
        <f>All_FBO_AG!N36</f>
        <v>895.054945054945</v>
      </c>
      <c r="O12" s="73">
        <f>All_FBO_AG!O36</f>
        <v>895.054945054945</v>
      </c>
      <c r="P12" s="73">
        <f>All_FBO_AG!P36</f>
        <v>895.054945054945</v>
      </c>
      <c r="Q12" s="73">
        <f>All_FBO_AG!Q36</f>
        <v>895.054945054945</v>
      </c>
      <c r="R12" s="73">
        <f>All_FBO_AG!R36</f>
        <v>895.054945054945</v>
      </c>
      <c r="S12" s="73">
        <f>All_FBO_AG!S36</f>
        <v>895.054945054945</v>
      </c>
      <c r="T12" s="73">
        <f>All_FBO_AG!T36</f>
        <v>895.054945054945</v>
      </c>
      <c r="U12" s="73">
        <f>All_FBO_AG!U36</f>
        <v>895.054945054945</v>
      </c>
    </row>
    <row r="13" spans="1:21" s="2" customFormat="1" ht="12.75">
      <c r="A13" s="2" t="s">
        <v>58</v>
      </c>
      <c r="B13" s="73">
        <f>B11-B12</f>
        <v>0</v>
      </c>
      <c r="C13" s="73">
        <f aca="true" t="shared" si="0" ref="C13:U13">C11-C12</f>
        <v>-120</v>
      </c>
      <c r="D13" s="73">
        <f t="shared" si="0"/>
        <v>-1320</v>
      </c>
      <c r="E13" s="73">
        <f t="shared" si="0"/>
        <v>-2047.6648351648348</v>
      </c>
      <c r="F13" s="73">
        <f t="shared" si="0"/>
        <v>-1126.4010989010987</v>
      </c>
      <c r="G13" s="73">
        <f t="shared" si="0"/>
        <v>71.20879120879113</v>
      </c>
      <c r="H13" s="73">
        <f t="shared" si="0"/>
        <v>882.6923076923077</v>
      </c>
      <c r="I13" s="73">
        <f t="shared" si="0"/>
        <v>1183.5164835164837</v>
      </c>
      <c r="J13" s="73">
        <f t="shared" si="0"/>
        <v>1247.8021978021975</v>
      </c>
      <c r="K13" s="73">
        <f t="shared" si="0"/>
        <v>1247.8021978021975</v>
      </c>
      <c r="L13" s="73">
        <f t="shared" si="0"/>
        <v>1247.8021978021975</v>
      </c>
      <c r="M13" s="73">
        <f t="shared" si="0"/>
        <v>1247.8021978021975</v>
      </c>
      <c r="N13" s="73">
        <f t="shared" si="0"/>
        <v>1247.8021978021975</v>
      </c>
      <c r="O13" s="73">
        <f t="shared" si="0"/>
        <v>1247.8021978021975</v>
      </c>
      <c r="P13" s="73">
        <f t="shared" si="0"/>
        <v>1247.8021978021975</v>
      </c>
      <c r="Q13" s="73">
        <f t="shared" si="0"/>
        <v>1247.8021978021975</v>
      </c>
      <c r="R13" s="73">
        <f t="shared" si="0"/>
        <v>1247.8021978021975</v>
      </c>
      <c r="S13" s="73">
        <f t="shared" si="0"/>
        <v>1247.8021978021975</v>
      </c>
      <c r="T13" s="73">
        <f t="shared" si="0"/>
        <v>1247.8021978021975</v>
      </c>
      <c r="U13" s="73">
        <f t="shared" si="0"/>
        <v>1247.8021978021975</v>
      </c>
    </row>
    <row r="14" spans="2:21" s="2" customFormat="1" ht="12.75">
      <c r="B14" s="73"/>
      <c r="C14" s="73"/>
      <c r="D14" s="73"/>
      <c r="E14" s="73"/>
      <c r="F14" s="73"/>
      <c r="G14" s="73"/>
      <c r="H14" s="73"/>
      <c r="I14" s="73"/>
      <c r="J14" s="73"/>
      <c r="K14" s="73"/>
      <c r="L14" s="73"/>
      <c r="M14" s="73"/>
      <c r="N14" s="73"/>
      <c r="O14" s="73"/>
      <c r="P14" s="73"/>
      <c r="Q14" s="73"/>
      <c r="R14" s="73"/>
      <c r="S14" s="73"/>
      <c r="T14" s="73"/>
      <c r="U14" s="73"/>
    </row>
    <row r="15" spans="1:21" s="2" customFormat="1" ht="12.75">
      <c r="A15" s="2" t="s">
        <v>60</v>
      </c>
      <c r="B15" s="73">
        <f>All_FBO_AG!B39</f>
        <v>43</v>
      </c>
      <c r="C15" s="73">
        <f>All_FBO_AG!C39</f>
        <v>150.5</v>
      </c>
      <c r="D15" s="73">
        <f>All_FBO_AG!D39</f>
        <v>236.5</v>
      </c>
      <c r="E15" s="73">
        <f>All_FBO_AG!E39</f>
        <v>279.5</v>
      </c>
      <c r="F15" s="73">
        <f>All_FBO_AG!F39</f>
        <v>150.5</v>
      </c>
      <c r="G15" s="73">
        <f>All_FBO_AG!G39</f>
        <v>0</v>
      </c>
      <c r="H15" s="73">
        <f>All_FBO_AG!H39</f>
        <v>0</v>
      </c>
      <c r="I15" s="73">
        <f>All_FBO_AG!I39</f>
        <v>0</v>
      </c>
      <c r="J15" s="73">
        <f>All_FBO_AG!J39</f>
        <v>0</v>
      </c>
      <c r="K15" s="73">
        <f>All_FBO_AG!K39</f>
        <v>0</v>
      </c>
      <c r="L15" s="73">
        <f>All_FBO_AG!L39</f>
        <v>0</v>
      </c>
      <c r="M15" s="73">
        <f>All_FBO_AG!M39</f>
        <v>0</v>
      </c>
      <c r="N15" s="73">
        <f>All_FBO_AG!N39</f>
        <v>0</v>
      </c>
      <c r="O15" s="73">
        <f>All_FBO_AG!O39</f>
        <v>0</v>
      </c>
      <c r="P15" s="73">
        <f>All_FBO_AG!P39</f>
        <v>0</v>
      </c>
      <c r="Q15" s="73">
        <f>All_FBO_AG!Q39</f>
        <v>0</v>
      </c>
      <c r="R15" s="73">
        <f>All_FBO_AG!R39</f>
        <v>0</v>
      </c>
      <c r="S15" s="73">
        <f>All_FBO_AG!S39</f>
        <v>0</v>
      </c>
      <c r="T15" s="73">
        <f>All_FBO_AG!T39</f>
        <v>0</v>
      </c>
      <c r="U15" s="73">
        <f>All_FBO_AG!U39</f>
        <v>0</v>
      </c>
    </row>
    <row r="16" s="2" customFormat="1" ht="12.75"/>
    <row r="17" spans="1:21" s="2" customFormat="1" ht="12.75">
      <c r="A17" s="74" t="s">
        <v>59</v>
      </c>
      <c r="B17" s="75">
        <f>B13-B15</f>
        <v>-43</v>
      </c>
      <c r="C17" s="75">
        <f aca="true" t="shared" si="1" ref="C17:U17">C13-C15</f>
        <v>-270.5</v>
      </c>
      <c r="D17" s="75">
        <f>D13-D15</f>
        <v>-1556.5</v>
      </c>
      <c r="E17" s="75">
        <f t="shared" si="1"/>
        <v>-2327.1648351648346</v>
      </c>
      <c r="F17" s="75">
        <f t="shared" si="1"/>
        <v>-1276.9010989010987</v>
      </c>
      <c r="G17" s="75">
        <f t="shared" si="1"/>
        <v>71.20879120879113</v>
      </c>
      <c r="H17" s="75">
        <f t="shared" si="1"/>
        <v>882.6923076923077</v>
      </c>
      <c r="I17" s="75">
        <f t="shared" si="1"/>
        <v>1183.5164835164837</v>
      </c>
      <c r="J17" s="75">
        <f t="shared" si="1"/>
        <v>1247.8021978021975</v>
      </c>
      <c r="K17" s="75">
        <f t="shared" si="1"/>
        <v>1247.8021978021975</v>
      </c>
      <c r="L17" s="75">
        <f t="shared" si="1"/>
        <v>1247.8021978021975</v>
      </c>
      <c r="M17" s="75">
        <f t="shared" si="1"/>
        <v>1247.8021978021975</v>
      </c>
      <c r="N17" s="75">
        <f t="shared" si="1"/>
        <v>1247.8021978021975</v>
      </c>
      <c r="O17" s="75">
        <f t="shared" si="1"/>
        <v>1247.8021978021975</v>
      </c>
      <c r="P17" s="75">
        <f t="shared" si="1"/>
        <v>1247.8021978021975</v>
      </c>
      <c r="Q17" s="75">
        <f t="shared" si="1"/>
        <v>1247.8021978021975</v>
      </c>
      <c r="R17" s="75">
        <f t="shared" si="1"/>
        <v>1247.8021978021975</v>
      </c>
      <c r="S17" s="75">
        <f t="shared" si="1"/>
        <v>1247.8021978021975</v>
      </c>
      <c r="T17" s="75">
        <f t="shared" si="1"/>
        <v>1247.8021978021975</v>
      </c>
      <c r="U17" s="75">
        <f t="shared" si="1"/>
        <v>1247.8021978021975</v>
      </c>
    </row>
    <row r="18" s="78" customFormat="1" ht="13.5" thickBot="1">
      <c r="B18" s="79">
        <f>IRR(B17:U17,0.1)</f>
        <v>0.1373357017053696</v>
      </c>
    </row>
    <row r="19" ht="13.5" thickBot="1"/>
    <row r="20" s="77" customFormat="1" ht="12.75">
      <c r="A20" s="76" t="s">
        <v>66</v>
      </c>
    </row>
    <row r="21" s="2" customFormat="1" ht="12.75">
      <c r="A21" s="2" t="s">
        <v>54</v>
      </c>
    </row>
    <row r="22" spans="1:21" s="2" customFormat="1" ht="12.75">
      <c r="A22" s="72" t="s">
        <v>55</v>
      </c>
      <c r="B22" s="1">
        <v>1</v>
      </c>
      <c r="C22" s="1">
        <v>2</v>
      </c>
      <c r="D22" s="1">
        <v>3</v>
      </c>
      <c r="E22" s="1">
        <v>4</v>
      </c>
      <c r="F22" s="1">
        <v>5</v>
      </c>
      <c r="G22" s="1">
        <v>6</v>
      </c>
      <c r="H22" s="1">
        <v>7</v>
      </c>
      <c r="I22" s="1">
        <v>8</v>
      </c>
      <c r="J22" s="1">
        <v>9</v>
      </c>
      <c r="K22" s="1">
        <v>10</v>
      </c>
      <c r="L22" s="1">
        <v>11</v>
      </c>
      <c r="M22" s="1">
        <v>12</v>
      </c>
      <c r="N22" s="1">
        <v>13</v>
      </c>
      <c r="O22" s="1">
        <v>14</v>
      </c>
      <c r="P22" s="1">
        <v>15</v>
      </c>
      <c r="Q22" s="1">
        <v>16</v>
      </c>
      <c r="R22" s="1">
        <v>17</v>
      </c>
      <c r="S22" s="1">
        <v>18</v>
      </c>
      <c r="T22" s="1">
        <v>19</v>
      </c>
      <c r="U22" s="1">
        <v>20</v>
      </c>
    </row>
    <row r="23" spans="1:21" s="2" customFormat="1" ht="12.75">
      <c r="A23" s="2" t="s">
        <v>56</v>
      </c>
      <c r="B23" s="73">
        <f>All_FBO_AG!B59</f>
        <v>0</v>
      </c>
      <c r="C23" s="73">
        <f>All_FBO_AG!C59</f>
        <v>0</v>
      </c>
      <c r="D23" s="73">
        <f>All_FBO_AG!D59</f>
        <v>0</v>
      </c>
      <c r="E23" s="73">
        <f>All_FBO_AG!E59</f>
        <v>53.57142857142857</v>
      </c>
      <c r="F23" s="73">
        <f>All_FBO_AG!F59</f>
        <v>182.14285714285714</v>
      </c>
      <c r="G23" s="73">
        <f>All_FBO_AG!G59</f>
        <v>300</v>
      </c>
      <c r="H23" s="73">
        <f>All_FBO_AG!H59</f>
        <v>381.42857142857144</v>
      </c>
      <c r="I23" s="73">
        <f>All_FBO_AG!I59</f>
        <v>407.14285714285717</v>
      </c>
      <c r="J23" s="73">
        <f>All_FBO_AG!J59</f>
        <v>407.14285714285717</v>
      </c>
      <c r="K23" s="73">
        <f>All_FBO_AG!K59</f>
        <v>407.14285714285717</v>
      </c>
      <c r="L23" s="73">
        <f>All_FBO_AG!L59</f>
        <v>407.14285714285717</v>
      </c>
      <c r="M23" s="73">
        <f>All_FBO_AG!M59</f>
        <v>407.14285714285717</v>
      </c>
      <c r="N23" s="73">
        <f>All_FBO_AG!N59</f>
        <v>407.14285714285717</v>
      </c>
      <c r="O23" s="73">
        <f>All_FBO_AG!O59</f>
        <v>407.14285714285717</v>
      </c>
      <c r="P23" s="73">
        <f>All_FBO_AG!P59</f>
        <v>407.14285714285717</v>
      </c>
      <c r="Q23" s="73">
        <f>All_FBO_AG!Q59</f>
        <v>407.14285714285717</v>
      </c>
      <c r="R23" s="73">
        <f>All_FBO_AG!R59</f>
        <v>407.14285714285717</v>
      </c>
      <c r="S23" s="73">
        <f>All_FBO_AG!S59</f>
        <v>407.14285714285717</v>
      </c>
      <c r="T23" s="73">
        <f>All_FBO_AG!T59</f>
        <v>407.14285714285717</v>
      </c>
      <c r="U23" s="73">
        <f>All_FBO_AG!U59</f>
        <v>407.14285714285717</v>
      </c>
    </row>
    <row r="24" spans="1:21" s="2" customFormat="1" ht="12.75">
      <c r="A24" s="2" t="s">
        <v>57</v>
      </c>
      <c r="B24" s="73">
        <f>All_FBO_AG!B60</f>
        <v>0</v>
      </c>
      <c r="C24" s="73">
        <f>All_FBO_AG!C60</f>
        <v>90</v>
      </c>
      <c r="D24" s="73">
        <f>All_FBO_AG!D60</f>
        <v>270</v>
      </c>
      <c r="E24" s="73">
        <f>All_FBO_AG!E60</f>
        <v>313.2362637362637</v>
      </c>
      <c r="F24" s="73">
        <f>All_FBO_AG!F60</f>
        <v>239.22527472527472</v>
      </c>
      <c r="G24" s="73">
        <f>All_FBO_AG!G60</f>
        <v>183.24725274725273</v>
      </c>
      <c r="H24" s="73">
        <f>All_FBO_AG!H60</f>
        <v>170.06043956043956</v>
      </c>
      <c r="I24" s="73">
        <f>All_FBO_AG!I60</f>
        <v>170.06043956043956</v>
      </c>
      <c r="J24" s="73">
        <f>All_FBO_AG!J60</f>
        <v>170.06043956043956</v>
      </c>
      <c r="K24" s="73">
        <f>All_FBO_AG!K60</f>
        <v>170.06043956043956</v>
      </c>
      <c r="L24" s="73">
        <f>All_FBO_AG!L60</f>
        <v>170.06043956043956</v>
      </c>
      <c r="M24" s="73">
        <f>All_FBO_AG!M60</f>
        <v>170.06043956043956</v>
      </c>
      <c r="N24" s="73">
        <f>All_FBO_AG!N60</f>
        <v>170.06043956043956</v>
      </c>
      <c r="O24" s="73">
        <f>All_FBO_AG!O60</f>
        <v>170.06043956043956</v>
      </c>
      <c r="P24" s="73">
        <f>All_FBO_AG!P60</f>
        <v>170.06043956043956</v>
      </c>
      <c r="Q24" s="73">
        <f>All_FBO_AG!Q60</f>
        <v>170.06043956043956</v>
      </c>
      <c r="R24" s="73">
        <f>All_FBO_AG!R60</f>
        <v>170.06043956043956</v>
      </c>
      <c r="S24" s="73">
        <f>All_FBO_AG!S60</f>
        <v>170.06043956043956</v>
      </c>
      <c r="T24" s="73">
        <f>All_FBO_AG!T60</f>
        <v>170.06043956043956</v>
      </c>
      <c r="U24" s="73">
        <f>All_FBO_AG!U60</f>
        <v>170.06043956043956</v>
      </c>
    </row>
    <row r="25" spans="1:21" s="2" customFormat="1" ht="12.75">
      <c r="A25" s="2" t="s">
        <v>58</v>
      </c>
      <c r="B25" s="73">
        <f>B23-B24</f>
        <v>0</v>
      </c>
      <c r="C25" s="73">
        <f aca="true" t="shared" si="2" ref="C25:U25">C23-C24</f>
        <v>-90</v>
      </c>
      <c r="D25" s="73">
        <f t="shared" si="2"/>
        <v>-270</v>
      </c>
      <c r="E25" s="73">
        <f t="shared" si="2"/>
        <v>-259.66483516483515</v>
      </c>
      <c r="F25" s="73">
        <f t="shared" si="2"/>
        <v>-57.08241758241758</v>
      </c>
      <c r="G25" s="73">
        <f t="shared" si="2"/>
        <v>116.75274725274727</v>
      </c>
      <c r="H25" s="73">
        <f t="shared" si="2"/>
        <v>211.36813186813188</v>
      </c>
      <c r="I25" s="73">
        <f t="shared" si="2"/>
        <v>237.0824175824176</v>
      </c>
      <c r="J25" s="73">
        <f t="shared" si="2"/>
        <v>237.0824175824176</v>
      </c>
      <c r="K25" s="73">
        <f t="shared" si="2"/>
        <v>237.0824175824176</v>
      </c>
      <c r="L25" s="73">
        <f t="shared" si="2"/>
        <v>237.0824175824176</v>
      </c>
      <c r="M25" s="73">
        <f t="shared" si="2"/>
        <v>237.0824175824176</v>
      </c>
      <c r="N25" s="73">
        <f t="shared" si="2"/>
        <v>237.0824175824176</v>
      </c>
      <c r="O25" s="73">
        <f t="shared" si="2"/>
        <v>237.0824175824176</v>
      </c>
      <c r="P25" s="73">
        <f t="shared" si="2"/>
        <v>237.0824175824176</v>
      </c>
      <c r="Q25" s="73">
        <f t="shared" si="2"/>
        <v>237.0824175824176</v>
      </c>
      <c r="R25" s="73">
        <f t="shared" si="2"/>
        <v>237.0824175824176</v>
      </c>
      <c r="S25" s="73">
        <f t="shared" si="2"/>
        <v>237.0824175824176</v>
      </c>
      <c r="T25" s="73">
        <f t="shared" si="2"/>
        <v>237.0824175824176</v>
      </c>
      <c r="U25" s="73">
        <f t="shared" si="2"/>
        <v>237.0824175824176</v>
      </c>
    </row>
    <row r="26" spans="2:21" s="2" customFormat="1" ht="12.75">
      <c r="B26" s="73"/>
      <c r="C26" s="73"/>
      <c r="D26" s="73"/>
      <c r="E26" s="73"/>
      <c r="F26" s="73"/>
      <c r="G26" s="73"/>
      <c r="H26" s="73"/>
      <c r="I26" s="73"/>
      <c r="J26" s="73"/>
      <c r="K26" s="73"/>
      <c r="L26" s="73"/>
      <c r="M26" s="73"/>
      <c r="N26" s="73"/>
      <c r="O26" s="73"/>
      <c r="P26" s="73"/>
      <c r="Q26" s="73"/>
      <c r="R26" s="73"/>
      <c r="S26" s="73"/>
      <c r="T26" s="73"/>
      <c r="U26" s="73"/>
    </row>
    <row r="27" spans="1:21" s="2" customFormat="1" ht="12.75">
      <c r="A27" s="2" t="s">
        <v>60</v>
      </c>
      <c r="B27" s="73">
        <f>All_FBO_AG!B63</f>
        <v>8.17</v>
      </c>
      <c r="C27" s="73">
        <f>All_FBO_AG!C63</f>
        <v>28.595</v>
      </c>
      <c r="D27" s="73">
        <f>All_FBO_AG!D63</f>
        <v>44.935</v>
      </c>
      <c r="E27" s="73">
        <f>All_FBO_AG!E63</f>
        <v>53.105</v>
      </c>
      <c r="F27" s="73">
        <f>All_FBO_AG!F63</f>
        <v>28.595</v>
      </c>
      <c r="G27" s="73">
        <f>All_FBO_AG!G63</f>
        <v>0</v>
      </c>
      <c r="H27" s="73">
        <f>All_FBO_AG!H63</f>
        <v>0</v>
      </c>
      <c r="I27" s="73">
        <f>All_FBO_AG!I63</f>
        <v>0</v>
      </c>
      <c r="J27" s="73">
        <f>All_FBO_AG!J63</f>
        <v>0</v>
      </c>
      <c r="K27" s="73">
        <f>All_FBO_AG!K63</f>
        <v>0</v>
      </c>
      <c r="L27" s="73">
        <f>All_FBO_AG!L63</f>
        <v>0</v>
      </c>
      <c r="M27" s="73">
        <f>All_FBO_AG!M63</f>
        <v>0</v>
      </c>
      <c r="N27" s="73">
        <f>All_FBO_AG!N63</f>
        <v>0</v>
      </c>
      <c r="O27" s="73">
        <f>All_FBO_AG!O63</f>
        <v>0</v>
      </c>
      <c r="P27" s="73">
        <f>All_FBO_AG!P63</f>
        <v>0</v>
      </c>
      <c r="Q27" s="73">
        <f>All_FBO_AG!Q63</f>
        <v>0</v>
      </c>
      <c r="R27" s="73">
        <f>All_FBO_AG!R63</f>
        <v>0</v>
      </c>
      <c r="S27" s="73">
        <f>All_FBO_AG!S63</f>
        <v>0</v>
      </c>
      <c r="T27" s="73">
        <f>All_FBO_AG!T63</f>
        <v>0</v>
      </c>
      <c r="U27" s="73">
        <f>All_FBO_AG!U63</f>
        <v>0</v>
      </c>
    </row>
    <row r="28" s="2" customFormat="1" ht="12.75"/>
    <row r="29" spans="1:21" s="2" customFormat="1" ht="12.75">
      <c r="A29" s="74" t="s">
        <v>59</v>
      </c>
      <c r="B29" s="75">
        <f>B25-B27</f>
        <v>-8.17</v>
      </c>
      <c r="C29" s="75">
        <f aca="true" t="shared" si="3" ref="C29:U29">C25-C27</f>
        <v>-118.595</v>
      </c>
      <c r="D29" s="75">
        <f t="shared" si="3"/>
        <v>-314.935</v>
      </c>
      <c r="E29" s="75">
        <f t="shared" si="3"/>
        <v>-312.7698351648352</v>
      </c>
      <c r="F29" s="75">
        <f t="shared" si="3"/>
        <v>-85.67741758241758</v>
      </c>
      <c r="G29" s="75">
        <f t="shared" si="3"/>
        <v>116.75274725274727</v>
      </c>
      <c r="H29" s="75">
        <f t="shared" si="3"/>
        <v>211.36813186813188</v>
      </c>
      <c r="I29" s="75">
        <f t="shared" si="3"/>
        <v>237.0824175824176</v>
      </c>
      <c r="J29" s="75">
        <f t="shared" si="3"/>
        <v>237.0824175824176</v>
      </c>
      <c r="K29" s="75">
        <f t="shared" si="3"/>
        <v>237.0824175824176</v>
      </c>
      <c r="L29" s="75">
        <f t="shared" si="3"/>
        <v>237.0824175824176</v>
      </c>
      <c r="M29" s="75">
        <f t="shared" si="3"/>
        <v>237.0824175824176</v>
      </c>
      <c r="N29" s="75">
        <f t="shared" si="3"/>
        <v>237.0824175824176</v>
      </c>
      <c r="O29" s="75">
        <f t="shared" si="3"/>
        <v>237.0824175824176</v>
      </c>
      <c r="P29" s="75">
        <f t="shared" si="3"/>
        <v>237.0824175824176</v>
      </c>
      <c r="Q29" s="75">
        <f t="shared" si="3"/>
        <v>237.0824175824176</v>
      </c>
      <c r="R29" s="75">
        <f t="shared" si="3"/>
        <v>237.0824175824176</v>
      </c>
      <c r="S29" s="75">
        <f t="shared" si="3"/>
        <v>237.0824175824176</v>
      </c>
      <c r="T29" s="75">
        <f t="shared" si="3"/>
        <v>237.0824175824176</v>
      </c>
      <c r="U29" s="75">
        <f t="shared" si="3"/>
        <v>237.0824175824176</v>
      </c>
    </row>
    <row r="30" s="78" customFormat="1" ht="13.5" thickBot="1">
      <c r="B30" s="79">
        <f>IRR(B29:U29,0.1)</f>
        <v>0.17747587858212294</v>
      </c>
    </row>
    <row r="31" ht="13.5" thickBot="1"/>
    <row r="32" s="77" customFormat="1" ht="12.75">
      <c r="A32" s="76" t="s">
        <v>84</v>
      </c>
    </row>
    <row r="33" s="2" customFormat="1" ht="12.75">
      <c r="A33" s="2" t="s">
        <v>54</v>
      </c>
    </row>
    <row r="34" spans="1:21" s="2" customFormat="1" ht="12.75">
      <c r="A34" s="72" t="s">
        <v>55</v>
      </c>
      <c r="B34" s="1">
        <v>1</v>
      </c>
      <c r="C34" s="1">
        <v>2</v>
      </c>
      <c r="D34" s="1">
        <v>3</v>
      </c>
      <c r="E34" s="1">
        <v>4</v>
      </c>
      <c r="F34" s="1">
        <v>5</v>
      </c>
      <c r="G34" s="1">
        <v>6</v>
      </c>
      <c r="H34" s="1">
        <v>7</v>
      </c>
      <c r="I34" s="1">
        <v>8</v>
      </c>
      <c r="J34" s="1">
        <v>9</v>
      </c>
      <c r="K34" s="1">
        <v>10</v>
      </c>
      <c r="L34" s="1">
        <v>11</v>
      </c>
      <c r="M34" s="1">
        <v>12</v>
      </c>
      <c r="N34" s="1">
        <v>13</v>
      </c>
      <c r="O34" s="1">
        <v>14</v>
      </c>
      <c r="P34" s="1">
        <v>15</v>
      </c>
      <c r="Q34" s="1">
        <v>16</v>
      </c>
      <c r="R34" s="1">
        <v>17</v>
      </c>
      <c r="S34" s="1">
        <v>18</v>
      </c>
      <c r="T34" s="1">
        <v>19</v>
      </c>
      <c r="U34" s="1">
        <v>20</v>
      </c>
    </row>
    <row r="35" spans="1:21" s="2" customFormat="1" ht="12.75">
      <c r="A35" s="2" t="s">
        <v>56</v>
      </c>
      <c r="B35" s="73">
        <f>All_FBO_AG!B71</f>
        <v>0</v>
      </c>
      <c r="C35" s="73">
        <f>All_FBO_AG!C71</f>
        <v>0</v>
      </c>
      <c r="D35" s="73">
        <f>All_FBO_AG!D71</f>
        <v>0</v>
      </c>
      <c r="E35" s="73">
        <f>All_FBO_AG!E71</f>
        <v>53.57142857142857</v>
      </c>
      <c r="F35" s="73">
        <f>All_FBO_AG!F71</f>
        <v>503.57142857142856</v>
      </c>
      <c r="G35" s="73">
        <f>All_FBO_AG!G71</f>
        <v>1135.7142857142858</v>
      </c>
      <c r="H35" s="73">
        <f>All_FBO_AG!H71</f>
        <v>1725</v>
      </c>
      <c r="I35" s="73">
        <f>All_FBO_AG!I71</f>
        <v>2046.4285714285713</v>
      </c>
      <c r="J35" s="73">
        <f>All_FBO_AG!J71</f>
        <v>2142.8571428571427</v>
      </c>
      <c r="K35" s="73">
        <f>All_FBO_AG!K71</f>
        <v>2142.8571428571427</v>
      </c>
      <c r="L35" s="73">
        <f>All_FBO_AG!L71</f>
        <v>2142.8571428571427</v>
      </c>
      <c r="M35" s="73">
        <f>All_FBO_AG!M71</f>
        <v>2142.8571428571427</v>
      </c>
      <c r="N35" s="73">
        <f>All_FBO_AG!N71</f>
        <v>2142.8571428571427</v>
      </c>
      <c r="O35" s="73">
        <f>All_FBO_AG!O71</f>
        <v>2142.8571428571427</v>
      </c>
      <c r="P35" s="73">
        <f>All_FBO_AG!P71</f>
        <v>2142.8571428571427</v>
      </c>
      <c r="Q35" s="73">
        <f>All_FBO_AG!Q71</f>
        <v>2142.8571428571427</v>
      </c>
      <c r="R35" s="73">
        <f>All_FBO_AG!R71</f>
        <v>2142.8571428571427</v>
      </c>
      <c r="S35" s="73">
        <f>All_FBO_AG!S71</f>
        <v>2142.8571428571427</v>
      </c>
      <c r="T35" s="73">
        <f>All_FBO_AG!T71</f>
        <v>2142.8571428571427</v>
      </c>
      <c r="U35" s="73">
        <f>All_FBO_AG!U71</f>
        <v>2142.8571428571427</v>
      </c>
    </row>
    <row r="36" spans="1:21" s="2" customFormat="1" ht="12.75">
      <c r="A36" s="2" t="s">
        <v>57</v>
      </c>
      <c r="B36" s="73">
        <f>All_FBO_AG!B72</f>
        <v>0</v>
      </c>
      <c r="C36" s="73">
        <f>All_FBO_AG!C72</f>
        <v>120</v>
      </c>
      <c r="D36" s="73">
        <f>All_FBO_AG!D72</f>
        <v>1080</v>
      </c>
      <c r="E36" s="73">
        <f>All_FBO_AG!E72</f>
        <v>1981.2362637362637</v>
      </c>
      <c r="F36" s="73">
        <f>All_FBO_AG!F72</f>
        <v>1854.642857142857</v>
      </c>
      <c r="G36" s="73">
        <f>All_FBO_AG!G72</f>
        <v>1252.664835164835</v>
      </c>
      <c r="H36" s="73">
        <f>All_FBO_AG!H72</f>
        <v>944.5054945054944</v>
      </c>
      <c r="I36" s="73">
        <f>All_FBO_AG!I72</f>
        <v>895.054945054945</v>
      </c>
      <c r="J36" s="73">
        <f>All_FBO_AG!J72</f>
        <v>895.054945054945</v>
      </c>
      <c r="K36" s="73">
        <f>All_FBO_AG!K72</f>
        <v>895.054945054945</v>
      </c>
      <c r="L36" s="73">
        <f>All_FBO_AG!L72</f>
        <v>895.054945054945</v>
      </c>
      <c r="M36" s="73">
        <f>All_FBO_AG!M72</f>
        <v>895.054945054945</v>
      </c>
      <c r="N36" s="73">
        <f>All_FBO_AG!N72</f>
        <v>895.054945054945</v>
      </c>
      <c r="O36" s="73">
        <f>All_FBO_AG!O72</f>
        <v>895.054945054945</v>
      </c>
      <c r="P36" s="73">
        <f>All_FBO_AG!P72</f>
        <v>895.054945054945</v>
      </c>
      <c r="Q36" s="73">
        <f>All_FBO_AG!Q72</f>
        <v>895.054945054945</v>
      </c>
      <c r="R36" s="73">
        <f>All_FBO_AG!R72</f>
        <v>895.054945054945</v>
      </c>
      <c r="S36" s="73">
        <f>All_FBO_AG!S72</f>
        <v>895.054945054945</v>
      </c>
      <c r="T36" s="73">
        <f>All_FBO_AG!T72</f>
        <v>895.054945054945</v>
      </c>
      <c r="U36" s="73">
        <f>All_FBO_AG!U72</f>
        <v>895.054945054945</v>
      </c>
    </row>
    <row r="37" spans="1:21" s="2" customFormat="1" ht="12.75">
      <c r="A37" s="2" t="s">
        <v>58</v>
      </c>
      <c r="B37" s="73">
        <f aca="true" t="shared" si="4" ref="B37:U37">B35-B36</f>
        <v>0</v>
      </c>
      <c r="C37" s="73">
        <f t="shared" si="4"/>
        <v>-120</v>
      </c>
      <c r="D37" s="73">
        <f t="shared" si="4"/>
        <v>-1080</v>
      </c>
      <c r="E37" s="73">
        <f t="shared" si="4"/>
        <v>-1927.664835164835</v>
      </c>
      <c r="F37" s="73">
        <f t="shared" si="4"/>
        <v>-1351.0714285714284</v>
      </c>
      <c r="G37" s="73">
        <f t="shared" si="4"/>
        <v>-116.95054945054926</v>
      </c>
      <c r="H37" s="73">
        <f t="shared" si="4"/>
        <v>780.4945054945056</v>
      </c>
      <c r="I37" s="73">
        <f t="shared" si="4"/>
        <v>1151.3736263736264</v>
      </c>
      <c r="J37" s="73">
        <f t="shared" si="4"/>
        <v>1247.8021978021975</v>
      </c>
      <c r="K37" s="73">
        <f t="shared" si="4"/>
        <v>1247.8021978021975</v>
      </c>
      <c r="L37" s="73">
        <f t="shared" si="4"/>
        <v>1247.8021978021975</v>
      </c>
      <c r="M37" s="73">
        <f t="shared" si="4"/>
        <v>1247.8021978021975</v>
      </c>
      <c r="N37" s="73">
        <f t="shared" si="4"/>
        <v>1247.8021978021975</v>
      </c>
      <c r="O37" s="73">
        <f t="shared" si="4"/>
        <v>1247.8021978021975</v>
      </c>
      <c r="P37" s="73">
        <f t="shared" si="4"/>
        <v>1247.8021978021975</v>
      </c>
      <c r="Q37" s="73">
        <f t="shared" si="4"/>
        <v>1247.8021978021975</v>
      </c>
      <c r="R37" s="73">
        <f t="shared" si="4"/>
        <v>1247.8021978021975</v>
      </c>
      <c r="S37" s="73">
        <f t="shared" si="4"/>
        <v>1247.8021978021975</v>
      </c>
      <c r="T37" s="73">
        <f t="shared" si="4"/>
        <v>1247.8021978021975</v>
      </c>
      <c r="U37" s="73">
        <f t="shared" si="4"/>
        <v>1247.8021978021975</v>
      </c>
    </row>
    <row r="38" spans="2:21" s="2" customFormat="1" ht="12.75">
      <c r="B38" s="73"/>
      <c r="C38" s="73"/>
      <c r="D38" s="73"/>
      <c r="E38" s="73"/>
      <c r="F38" s="73"/>
      <c r="G38" s="73"/>
      <c r="H38" s="73"/>
      <c r="I38" s="73"/>
      <c r="J38" s="73"/>
      <c r="K38" s="73"/>
      <c r="L38" s="73"/>
      <c r="M38" s="73"/>
      <c r="N38" s="73"/>
      <c r="O38" s="73"/>
      <c r="P38" s="73"/>
      <c r="Q38" s="73"/>
      <c r="R38" s="73"/>
      <c r="S38" s="73"/>
      <c r="T38" s="73"/>
      <c r="U38" s="73"/>
    </row>
    <row r="39" spans="1:21" s="2" customFormat="1" ht="12.75">
      <c r="A39" s="2" t="s">
        <v>60</v>
      </c>
      <c r="B39" s="73">
        <f>All_FBO_AG!B75</f>
        <v>43</v>
      </c>
      <c r="C39" s="73">
        <f>All_FBO_AG!C75</f>
        <v>150.5</v>
      </c>
      <c r="D39" s="73">
        <f>All_FBO_AG!D75</f>
        <v>236.5</v>
      </c>
      <c r="E39" s="73">
        <f>All_FBO_AG!E75</f>
        <v>279.5</v>
      </c>
      <c r="F39" s="73">
        <f>All_FBO_AG!F75</f>
        <v>150.5</v>
      </c>
      <c r="G39" s="73">
        <f>All_FBO_AG!G75</f>
        <v>0</v>
      </c>
      <c r="H39" s="73">
        <f>All_FBO_AG!H75</f>
        <v>0</v>
      </c>
      <c r="I39" s="73">
        <f>All_FBO_AG!I75</f>
        <v>0</v>
      </c>
      <c r="J39" s="73">
        <f>All_FBO_AG!J75</f>
        <v>0</v>
      </c>
      <c r="K39" s="73">
        <f>All_FBO_AG!K75</f>
        <v>0</v>
      </c>
      <c r="L39" s="73">
        <f>All_FBO_AG!L75</f>
        <v>0</v>
      </c>
      <c r="M39" s="73">
        <f>All_FBO_AG!M75</f>
        <v>0</v>
      </c>
      <c r="N39" s="73">
        <f>All_FBO_AG!N75</f>
        <v>0</v>
      </c>
      <c r="O39" s="73">
        <f>All_FBO_AG!O75</f>
        <v>0</v>
      </c>
      <c r="P39" s="73">
        <f>All_FBO_AG!P75</f>
        <v>0</v>
      </c>
      <c r="Q39" s="73">
        <f>All_FBO_AG!Q75</f>
        <v>0</v>
      </c>
      <c r="R39" s="73">
        <f>All_FBO_AG!R75</f>
        <v>0</v>
      </c>
      <c r="S39" s="73">
        <f>All_FBO_AG!S75</f>
        <v>0</v>
      </c>
      <c r="T39" s="73">
        <f>All_FBO_AG!T75</f>
        <v>0</v>
      </c>
      <c r="U39" s="73">
        <f>All_FBO_AG!U75</f>
        <v>0</v>
      </c>
    </row>
    <row r="40" s="2" customFormat="1" ht="12.75"/>
    <row r="41" spans="1:21" s="2" customFormat="1" ht="12.75">
      <c r="A41" s="74" t="s">
        <v>59</v>
      </c>
      <c r="B41" s="75">
        <f>B37-B39</f>
        <v>-43</v>
      </c>
      <c r="C41" s="75">
        <f aca="true" t="shared" si="5" ref="C41:U41">C37-C39</f>
        <v>-270.5</v>
      </c>
      <c r="D41" s="75">
        <f t="shared" si="5"/>
        <v>-1316.5</v>
      </c>
      <c r="E41" s="75">
        <f t="shared" si="5"/>
        <v>-2207.164835164835</v>
      </c>
      <c r="F41" s="75">
        <f t="shared" si="5"/>
        <v>-1501.5714285714284</v>
      </c>
      <c r="G41" s="75">
        <f t="shared" si="5"/>
        <v>-116.95054945054926</v>
      </c>
      <c r="H41" s="75">
        <f t="shared" si="5"/>
        <v>780.4945054945056</v>
      </c>
      <c r="I41" s="75">
        <f t="shared" si="5"/>
        <v>1151.3736263736264</v>
      </c>
      <c r="J41" s="75">
        <f t="shared" si="5"/>
        <v>1247.8021978021975</v>
      </c>
      <c r="K41" s="75">
        <f t="shared" si="5"/>
        <v>1247.8021978021975</v>
      </c>
      <c r="L41" s="75">
        <f t="shared" si="5"/>
        <v>1247.8021978021975</v>
      </c>
      <c r="M41" s="75">
        <f t="shared" si="5"/>
        <v>1247.8021978021975</v>
      </c>
      <c r="N41" s="75">
        <f t="shared" si="5"/>
        <v>1247.8021978021975</v>
      </c>
      <c r="O41" s="75">
        <f t="shared" si="5"/>
        <v>1247.8021978021975</v>
      </c>
      <c r="P41" s="75">
        <f t="shared" si="5"/>
        <v>1247.8021978021975</v>
      </c>
      <c r="Q41" s="75">
        <f t="shared" si="5"/>
        <v>1247.8021978021975</v>
      </c>
      <c r="R41" s="75">
        <f t="shared" si="5"/>
        <v>1247.8021978021975</v>
      </c>
      <c r="S41" s="75">
        <f t="shared" si="5"/>
        <v>1247.8021978021975</v>
      </c>
      <c r="T41" s="75">
        <f t="shared" si="5"/>
        <v>1247.8021978021975</v>
      </c>
      <c r="U41" s="75">
        <f t="shared" si="5"/>
        <v>1247.8021978021975</v>
      </c>
    </row>
    <row r="42" s="78" customFormat="1" ht="13.5" thickBot="1">
      <c r="B42" s="79">
        <f>IRR(B41:U41,0.1)</f>
        <v>0.13633422075337137</v>
      </c>
    </row>
    <row r="43" ht="13.5" thickBot="1"/>
    <row r="44" s="77" customFormat="1" ht="12.75">
      <c r="A44" s="76" t="s">
        <v>70</v>
      </c>
    </row>
    <row r="45" spans="5:21" s="2" customFormat="1" ht="12.75">
      <c r="E45" s="2">
        <v>1</v>
      </c>
      <c r="F45" s="2">
        <v>1</v>
      </c>
      <c r="G45" s="2">
        <v>1</v>
      </c>
      <c r="H45" s="2">
        <v>1</v>
      </c>
      <c r="I45" s="2">
        <v>1</v>
      </c>
      <c r="J45" s="2">
        <v>1</v>
      </c>
      <c r="K45" s="2">
        <v>1</v>
      </c>
      <c r="L45" s="2">
        <v>1</v>
      </c>
      <c r="M45" s="2">
        <v>1</v>
      </c>
      <c r="N45" s="2">
        <v>1</v>
      </c>
      <c r="O45" s="2">
        <v>1</v>
      </c>
      <c r="P45" s="2">
        <v>1</v>
      </c>
      <c r="Q45" s="2">
        <v>1</v>
      </c>
      <c r="R45" s="2">
        <v>1</v>
      </c>
      <c r="S45" s="2">
        <v>1</v>
      </c>
      <c r="T45" s="2">
        <v>1</v>
      </c>
      <c r="U45" s="2">
        <v>1</v>
      </c>
    </row>
    <row r="46" spans="1:21" s="2" customFormat="1" ht="12.75">
      <c r="A46" s="72" t="s">
        <v>55</v>
      </c>
      <c r="B46" s="1">
        <v>1</v>
      </c>
      <c r="C46" s="1">
        <v>2</v>
      </c>
      <c r="D46" s="1">
        <v>3</v>
      </c>
      <c r="E46" s="1">
        <v>4</v>
      </c>
      <c r="F46" s="1">
        <v>5</v>
      </c>
      <c r="G46" s="1">
        <v>6</v>
      </c>
      <c r="H46" s="1">
        <v>7</v>
      </c>
      <c r="I46" s="1">
        <v>8</v>
      </c>
      <c r="J46" s="1">
        <v>9</v>
      </c>
      <c r="K46" s="1">
        <v>10</v>
      </c>
      <c r="L46" s="1">
        <v>11</v>
      </c>
      <c r="M46" s="1">
        <v>12</v>
      </c>
      <c r="N46" s="1">
        <v>13</v>
      </c>
      <c r="O46" s="1">
        <v>14</v>
      </c>
      <c r="P46" s="1">
        <v>15</v>
      </c>
      <c r="Q46" s="1">
        <v>16</v>
      </c>
      <c r="R46" s="1">
        <v>17</v>
      </c>
      <c r="S46" s="1">
        <v>18</v>
      </c>
      <c r="T46" s="1">
        <v>19</v>
      </c>
      <c r="U46" s="1">
        <v>20</v>
      </c>
    </row>
    <row r="47" spans="1:21" s="2" customFormat="1" ht="12.75">
      <c r="A47" s="2" t="s">
        <v>56</v>
      </c>
      <c r="B47" s="73">
        <f>All_FBO_AG!B107</f>
        <v>0</v>
      </c>
      <c r="C47" s="73">
        <f>All_FBO_AG!C107</f>
        <v>0</v>
      </c>
      <c r="D47" s="73">
        <f>All_FBO_AG!D107</f>
        <v>0</v>
      </c>
      <c r="E47" s="73">
        <f>All_FBO_AG!E107*E45</f>
        <v>105.16483516483515</v>
      </c>
      <c r="F47" s="73">
        <f>All_FBO_AG!F107*F45</f>
        <v>1720.8791208791208</v>
      </c>
      <c r="G47" s="73">
        <f>All_FBO_AG!G107*G45</f>
        <v>5220</v>
      </c>
      <c r="H47" s="73">
        <f>All_FBO_AG!H107*H45</f>
        <v>7581.428571428572</v>
      </c>
      <c r="I47" s="73">
        <f>All_FBO_AG!I107*I45</f>
        <v>7581.428571428572</v>
      </c>
      <c r="J47" s="73">
        <f>All_FBO_AG!J107*J45</f>
        <v>7581.428571428572</v>
      </c>
      <c r="K47" s="73">
        <f>All_FBO_AG!K107*K45</f>
        <v>7581.428571428572</v>
      </c>
      <c r="L47" s="73">
        <f>All_FBO_AG!L107*L45</f>
        <v>7581.428571428572</v>
      </c>
      <c r="M47" s="73">
        <f>All_FBO_AG!M107*M45</f>
        <v>7581.428571428572</v>
      </c>
      <c r="N47" s="73">
        <f>All_FBO_AG!N107*N45</f>
        <v>7581.428571428572</v>
      </c>
      <c r="O47" s="73">
        <f>All_FBO_AG!O107*O45</f>
        <v>7581.428571428572</v>
      </c>
      <c r="P47" s="73">
        <f>All_FBO_AG!P107*P45</f>
        <v>7581.428571428572</v>
      </c>
      <c r="Q47" s="73">
        <f>All_FBO_AG!Q107*Q45</f>
        <v>7581.428571428572</v>
      </c>
      <c r="R47" s="73">
        <f>All_FBO_AG!R107*R45</f>
        <v>7581.428571428572</v>
      </c>
      <c r="S47" s="73">
        <f>All_FBO_AG!S107*S45</f>
        <v>7581.428571428572</v>
      </c>
      <c r="T47" s="73">
        <f>All_FBO_AG!T107*T45</f>
        <v>7581.428571428572</v>
      </c>
      <c r="U47" s="73">
        <f>All_FBO_AG!U107*U45</f>
        <v>7581.428571428572</v>
      </c>
    </row>
    <row r="48" spans="1:21" s="2" customFormat="1" ht="12.75">
      <c r="A48" s="2" t="s">
        <v>57</v>
      </c>
      <c r="B48" s="73">
        <f>All_FBO_AG!B108</f>
        <v>0</v>
      </c>
      <c r="C48" s="73">
        <f>All_FBO_AG!C108</f>
        <v>72</v>
      </c>
      <c r="D48" s="73">
        <f>All_FBO_AG!D108</f>
        <v>1176.0164835164835</v>
      </c>
      <c r="E48" s="73">
        <f>All_FBO_AG!E108</f>
        <v>4388.357142857143</v>
      </c>
      <c r="F48" s="73">
        <f>All_FBO_AG!F108</f>
        <v>7261.615384615384</v>
      </c>
      <c r="G48" s="73">
        <f>All_FBO_AG!G108</f>
        <v>6690.741758241758</v>
      </c>
      <c r="H48" s="73">
        <f>All_FBO_AG!H108</f>
        <v>4581.247252747253</v>
      </c>
      <c r="I48" s="73">
        <f>All_FBO_AG!I108</f>
        <v>4111.4670329670325</v>
      </c>
      <c r="J48" s="73">
        <f>All_FBO_AG!J108</f>
        <v>4111.4670329670325</v>
      </c>
      <c r="K48" s="73">
        <f>All_FBO_AG!K108</f>
        <v>4111.4670329670325</v>
      </c>
      <c r="L48" s="73">
        <f>All_FBO_AG!L108</f>
        <v>4111.4670329670325</v>
      </c>
      <c r="M48" s="73">
        <f>All_FBO_AG!M108</f>
        <v>4111.4670329670325</v>
      </c>
      <c r="N48" s="73">
        <f>All_FBO_AG!N108</f>
        <v>4111.4670329670325</v>
      </c>
      <c r="O48" s="73">
        <f>All_FBO_AG!O108</f>
        <v>4111.4670329670325</v>
      </c>
      <c r="P48" s="73">
        <f>All_FBO_AG!P108</f>
        <v>4111.4670329670325</v>
      </c>
      <c r="Q48" s="73">
        <f>All_FBO_AG!Q108</f>
        <v>4111.4670329670325</v>
      </c>
      <c r="R48" s="73">
        <f>All_FBO_AG!R108</f>
        <v>4111.4670329670325</v>
      </c>
      <c r="S48" s="73">
        <f>All_FBO_AG!S108</f>
        <v>4111.4670329670325</v>
      </c>
      <c r="T48" s="73">
        <f>All_FBO_AG!T108</f>
        <v>4111.4670329670325</v>
      </c>
      <c r="U48" s="73">
        <f>All_FBO_AG!U108</f>
        <v>4111.4670329670325</v>
      </c>
    </row>
    <row r="49" spans="1:21" s="2" customFormat="1" ht="12.75">
      <c r="A49" s="2" t="s">
        <v>58</v>
      </c>
      <c r="B49" s="73">
        <f>B47-B48</f>
        <v>0</v>
      </c>
      <c r="C49" s="73">
        <f aca="true" t="shared" si="6" ref="C49:U49">C47-C48</f>
        <v>-72</v>
      </c>
      <c r="D49" s="73">
        <f t="shared" si="6"/>
        <v>-1176.0164835164835</v>
      </c>
      <c r="E49" s="73">
        <f t="shared" si="6"/>
        <v>-4283.192307692308</v>
      </c>
      <c r="F49" s="73">
        <f t="shared" si="6"/>
        <v>-5540.736263736263</v>
      </c>
      <c r="G49" s="73">
        <f t="shared" si="6"/>
        <v>-1470.7417582417584</v>
      </c>
      <c r="H49" s="73">
        <f t="shared" si="6"/>
        <v>3000.1813186813188</v>
      </c>
      <c r="I49" s="73">
        <f t="shared" si="6"/>
        <v>3469.961538461539</v>
      </c>
      <c r="J49" s="73">
        <f t="shared" si="6"/>
        <v>3469.961538461539</v>
      </c>
      <c r="K49" s="73">
        <f t="shared" si="6"/>
        <v>3469.961538461539</v>
      </c>
      <c r="L49" s="73">
        <f t="shared" si="6"/>
        <v>3469.961538461539</v>
      </c>
      <c r="M49" s="73">
        <f t="shared" si="6"/>
        <v>3469.961538461539</v>
      </c>
      <c r="N49" s="73">
        <f t="shared" si="6"/>
        <v>3469.961538461539</v>
      </c>
      <c r="O49" s="73">
        <f t="shared" si="6"/>
        <v>3469.961538461539</v>
      </c>
      <c r="P49" s="73">
        <f t="shared" si="6"/>
        <v>3469.961538461539</v>
      </c>
      <c r="Q49" s="73">
        <f t="shared" si="6"/>
        <v>3469.961538461539</v>
      </c>
      <c r="R49" s="73">
        <f t="shared" si="6"/>
        <v>3469.961538461539</v>
      </c>
      <c r="S49" s="73">
        <f t="shared" si="6"/>
        <v>3469.961538461539</v>
      </c>
      <c r="T49" s="73">
        <f t="shared" si="6"/>
        <v>3469.961538461539</v>
      </c>
      <c r="U49" s="73">
        <f t="shared" si="6"/>
        <v>3469.961538461539</v>
      </c>
    </row>
    <row r="50" spans="2:21" s="2" customFormat="1" ht="12.75">
      <c r="B50" s="73"/>
      <c r="C50" s="73"/>
      <c r="D50" s="73"/>
      <c r="E50" s="73"/>
      <c r="F50" s="73"/>
      <c r="G50" s="73"/>
      <c r="H50" s="73"/>
      <c r="I50" s="73"/>
      <c r="J50" s="73"/>
      <c r="K50" s="73"/>
      <c r="L50" s="73"/>
      <c r="M50" s="73"/>
      <c r="N50" s="73"/>
      <c r="O50" s="73"/>
      <c r="P50" s="73"/>
      <c r="Q50" s="73"/>
      <c r="R50" s="73"/>
      <c r="S50" s="73"/>
      <c r="T50" s="73"/>
      <c r="U50" s="73"/>
    </row>
    <row r="51" spans="1:21" s="2" customFormat="1" ht="12.75">
      <c r="A51" s="2" t="s">
        <v>60</v>
      </c>
      <c r="B51" s="73">
        <f>All_FBO_AG!B111</f>
        <v>92.579</v>
      </c>
      <c r="C51" s="73">
        <f>All_FBO_AG!C111</f>
        <v>310.13964999999996</v>
      </c>
      <c r="D51" s="73">
        <f>All_FBO_AG!D111</f>
        <v>474.46737500000006</v>
      </c>
      <c r="E51" s="73">
        <f>All_FBO_AG!E111</f>
        <v>560.10295</v>
      </c>
      <c r="F51" s="73">
        <f>All_FBO_AG!F111</f>
        <v>275.42252499999995</v>
      </c>
      <c r="G51" s="73"/>
      <c r="H51" s="73"/>
      <c r="I51" s="73"/>
      <c r="J51" s="73"/>
      <c r="K51" s="73"/>
      <c r="L51" s="73"/>
      <c r="M51" s="73"/>
      <c r="N51" s="73"/>
      <c r="O51" s="73"/>
      <c r="P51" s="73"/>
      <c r="Q51" s="73"/>
      <c r="R51" s="73"/>
      <c r="S51" s="73"/>
      <c r="T51" s="73"/>
      <c r="U51" s="73"/>
    </row>
    <row r="52" s="2" customFormat="1" ht="12.75"/>
    <row r="53" spans="1:21" s="2" customFormat="1" ht="12.75">
      <c r="A53" s="74" t="s">
        <v>59</v>
      </c>
      <c r="B53" s="75">
        <f>B49-B51</f>
        <v>-92.579</v>
      </c>
      <c r="C53" s="75">
        <f aca="true" t="shared" si="7" ref="C53:U53">C49-C51</f>
        <v>-382.13964999999996</v>
      </c>
      <c r="D53" s="75">
        <f t="shared" si="7"/>
        <v>-1650.4838585164835</v>
      </c>
      <c r="E53" s="75">
        <f t="shared" si="7"/>
        <v>-4843.295257692307</v>
      </c>
      <c r="F53" s="75">
        <f t="shared" si="7"/>
        <v>-5816.158788736263</v>
      </c>
      <c r="G53" s="75">
        <f t="shared" si="7"/>
        <v>-1470.7417582417584</v>
      </c>
      <c r="H53" s="75">
        <f t="shared" si="7"/>
        <v>3000.1813186813188</v>
      </c>
      <c r="I53" s="75">
        <f t="shared" si="7"/>
        <v>3469.961538461539</v>
      </c>
      <c r="J53" s="75">
        <f t="shared" si="7"/>
        <v>3469.961538461539</v>
      </c>
      <c r="K53" s="75">
        <f t="shared" si="7"/>
        <v>3469.961538461539</v>
      </c>
      <c r="L53" s="75">
        <f t="shared" si="7"/>
        <v>3469.961538461539</v>
      </c>
      <c r="M53" s="75">
        <f t="shared" si="7"/>
        <v>3469.961538461539</v>
      </c>
      <c r="N53" s="75">
        <f t="shared" si="7"/>
        <v>3469.961538461539</v>
      </c>
      <c r="O53" s="75">
        <f t="shared" si="7"/>
        <v>3469.961538461539</v>
      </c>
      <c r="P53" s="75">
        <f t="shared" si="7"/>
        <v>3469.961538461539</v>
      </c>
      <c r="Q53" s="75">
        <f t="shared" si="7"/>
        <v>3469.961538461539</v>
      </c>
      <c r="R53" s="75">
        <f t="shared" si="7"/>
        <v>3469.961538461539</v>
      </c>
      <c r="S53" s="75">
        <f t="shared" si="7"/>
        <v>3469.961538461539</v>
      </c>
      <c r="T53" s="75">
        <f t="shared" si="7"/>
        <v>3469.961538461539</v>
      </c>
      <c r="U53" s="75">
        <f t="shared" si="7"/>
        <v>3469.961538461539</v>
      </c>
    </row>
    <row r="54" s="78" customFormat="1" ht="13.5" thickBot="1">
      <c r="B54" s="79">
        <f>IRR(B53:U53,0.1)</f>
        <v>0.16332108997299602</v>
      </c>
    </row>
    <row r="55" ht="13.5" thickBot="1"/>
    <row r="56" s="77" customFormat="1" ht="12.75">
      <c r="A56" s="76" t="s">
        <v>71</v>
      </c>
    </row>
    <row r="57" s="2" customFormat="1" ht="12.75">
      <c r="A57" s="2" t="s">
        <v>54</v>
      </c>
    </row>
    <row r="58" spans="1:21" s="2" customFormat="1" ht="12.75">
      <c r="A58" s="72" t="s">
        <v>55</v>
      </c>
      <c r="B58" s="1">
        <v>1</v>
      </c>
      <c r="C58" s="1">
        <v>2</v>
      </c>
      <c r="D58" s="1">
        <v>3</v>
      </c>
      <c r="E58" s="1">
        <v>4</v>
      </c>
      <c r="F58" s="1">
        <v>5</v>
      </c>
      <c r="G58" s="1">
        <v>6</v>
      </c>
      <c r="H58" s="1">
        <v>7</v>
      </c>
      <c r="I58" s="1">
        <v>8</v>
      </c>
      <c r="J58" s="1">
        <v>9</v>
      </c>
      <c r="K58" s="1">
        <v>10</v>
      </c>
      <c r="L58" s="1">
        <v>11</v>
      </c>
      <c r="M58" s="1">
        <v>12</v>
      </c>
      <c r="N58" s="1">
        <v>13</v>
      </c>
      <c r="O58" s="1">
        <v>14</v>
      </c>
      <c r="P58" s="1">
        <v>15</v>
      </c>
      <c r="Q58" s="1">
        <v>16</v>
      </c>
      <c r="R58" s="1">
        <v>17</v>
      </c>
      <c r="S58" s="1">
        <v>18</v>
      </c>
      <c r="T58" s="1">
        <v>19</v>
      </c>
      <c r="U58" s="1">
        <v>20</v>
      </c>
    </row>
    <row r="59" spans="1:21" s="2" customFormat="1" ht="12.75">
      <c r="A59" s="2" t="s">
        <v>56</v>
      </c>
      <c r="B59" s="73">
        <f>All_FBO_AG!B119</f>
        <v>0</v>
      </c>
      <c r="C59" s="73">
        <f>All_FBO_AG!C119</f>
        <v>0</v>
      </c>
      <c r="D59" s="73">
        <f>All_FBO_AG!D119</f>
        <v>0</v>
      </c>
      <c r="E59" s="73">
        <f>All_FBO_AG!E119</f>
        <v>21.428571428571427</v>
      </c>
      <c r="F59" s="73">
        <f>All_FBO_AG!F119</f>
        <v>330</v>
      </c>
      <c r="G59" s="73">
        <f>All_FBO_AG!G119</f>
        <v>1041.4285714285713</v>
      </c>
      <c r="H59" s="73">
        <f>All_FBO_AG!H119</f>
        <v>1860</v>
      </c>
      <c r="I59" s="73">
        <f>All_FBO_AG!I119</f>
        <v>2370</v>
      </c>
      <c r="J59" s="73">
        <f>All_FBO_AG!J119</f>
        <v>2614.285714285714</v>
      </c>
      <c r="K59" s="73">
        <f>All_FBO_AG!K119</f>
        <v>2614.285714285714</v>
      </c>
      <c r="L59" s="73">
        <f>All_FBO_AG!L119</f>
        <v>2614.285714285714</v>
      </c>
      <c r="M59" s="73">
        <f>All_FBO_AG!M119</f>
        <v>2614.285714285714</v>
      </c>
      <c r="N59" s="73">
        <f>All_FBO_AG!N119</f>
        <v>2614.285714285714</v>
      </c>
      <c r="O59" s="73">
        <f>All_FBO_AG!O119</f>
        <v>2614.285714285714</v>
      </c>
      <c r="P59" s="73">
        <f>All_FBO_AG!P119</f>
        <v>2614.285714285714</v>
      </c>
      <c r="Q59" s="73">
        <f>All_FBO_AG!Q119</f>
        <v>2614.285714285714</v>
      </c>
      <c r="R59" s="73">
        <f>All_FBO_AG!R119</f>
        <v>2614.285714285714</v>
      </c>
      <c r="S59" s="73">
        <f>All_FBO_AG!S119</f>
        <v>2614.285714285714</v>
      </c>
      <c r="T59" s="73">
        <f>All_FBO_AG!T119</f>
        <v>2614.285714285714</v>
      </c>
      <c r="U59" s="73">
        <f>All_FBO_AG!U119</f>
        <v>2614.285714285714</v>
      </c>
    </row>
    <row r="60" spans="1:21" s="2" customFormat="1" ht="12.75">
      <c r="A60" s="2" t="s">
        <v>57</v>
      </c>
      <c r="B60" s="73">
        <f>All_FBO_AG!B120</f>
        <v>0</v>
      </c>
      <c r="C60" s="73">
        <f>All_FBO_AG!C120</f>
        <v>48</v>
      </c>
      <c r="D60" s="73">
        <f>All_FBO_AG!D120</f>
        <v>720</v>
      </c>
      <c r="E60" s="73">
        <f>All_FBO_AG!E120</f>
        <v>1993.4175824175823</v>
      </c>
      <c r="F60" s="73">
        <f>All_FBO_AG!F120</f>
        <v>2582.6703296703295</v>
      </c>
      <c r="G60" s="73">
        <f>All_FBO_AG!G120</f>
        <v>1880.6373626373625</v>
      </c>
      <c r="H60" s="73">
        <f>All_FBO_AG!H120</f>
        <v>1273.5494505494505</v>
      </c>
      <c r="I60" s="73">
        <f>All_FBO_AG!I120</f>
        <v>1148.2747252747251</v>
      </c>
      <c r="J60" s="73">
        <f>All_FBO_AG!J120</f>
        <v>1148.2747252747251</v>
      </c>
      <c r="K60" s="73">
        <f>All_FBO_AG!K120</f>
        <v>1148.2747252747251</v>
      </c>
      <c r="L60" s="73">
        <f>All_FBO_AG!L120</f>
        <v>1148.2747252747251</v>
      </c>
      <c r="M60" s="73">
        <f>All_FBO_AG!M120</f>
        <v>1148.2747252747251</v>
      </c>
      <c r="N60" s="73">
        <f>All_FBO_AG!N120</f>
        <v>1148.2747252747251</v>
      </c>
      <c r="O60" s="73">
        <f>All_FBO_AG!O120</f>
        <v>1148.2747252747251</v>
      </c>
      <c r="P60" s="73">
        <f>All_FBO_AG!P120</f>
        <v>1148.2747252747251</v>
      </c>
      <c r="Q60" s="73">
        <f>All_FBO_AG!Q120</f>
        <v>1148.2747252747251</v>
      </c>
      <c r="R60" s="73">
        <f>All_FBO_AG!R120</f>
        <v>1148.2747252747251</v>
      </c>
      <c r="S60" s="73">
        <f>All_FBO_AG!S120</f>
        <v>1148.2747252747251</v>
      </c>
      <c r="T60" s="73">
        <f>All_FBO_AG!T120</f>
        <v>1148.2747252747251</v>
      </c>
      <c r="U60" s="73">
        <f>All_FBO_AG!U120</f>
        <v>1148.2747252747251</v>
      </c>
    </row>
    <row r="61" spans="1:21" s="2" customFormat="1" ht="12.75">
      <c r="A61" s="2" t="s">
        <v>58</v>
      </c>
      <c r="B61" s="73">
        <f>B59-B60</f>
        <v>0</v>
      </c>
      <c r="C61" s="73">
        <f aca="true" t="shared" si="8" ref="C61:U61">C59-C60</f>
        <v>-48</v>
      </c>
      <c r="D61" s="73">
        <f t="shared" si="8"/>
        <v>-720</v>
      </c>
      <c r="E61" s="73">
        <f t="shared" si="8"/>
        <v>-1971.989010989011</v>
      </c>
      <c r="F61" s="73">
        <f t="shared" si="8"/>
        <v>-2252.6703296703295</v>
      </c>
      <c r="G61" s="73">
        <f t="shared" si="8"/>
        <v>-839.2087912087911</v>
      </c>
      <c r="H61" s="73">
        <f t="shared" si="8"/>
        <v>586.4505494505495</v>
      </c>
      <c r="I61" s="73">
        <f t="shared" si="8"/>
        <v>1221.7252747252749</v>
      </c>
      <c r="J61" s="73">
        <f t="shared" si="8"/>
        <v>1466.010989010989</v>
      </c>
      <c r="K61" s="73">
        <f t="shared" si="8"/>
        <v>1466.010989010989</v>
      </c>
      <c r="L61" s="73">
        <f t="shared" si="8"/>
        <v>1466.010989010989</v>
      </c>
      <c r="M61" s="73">
        <f t="shared" si="8"/>
        <v>1466.010989010989</v>
      </c>
      <c r="N61" s="73">
        <f t="shared" si="8"/>
        <v>1466.010989010989</v>
      </c>
      <c r="O61" s="73">
        <f t="shared" si="8"/>
        <v>1466.010989010989</v>
      </c>
      <c r="P61" s="73">
        <f t="shared" si="8"/>
        <v>1466.010989010989</v>
      </c>
      <c r="Q61" s="73">
        <f t="shared" si="8"/>
        <v>1466.010989010989</v>
      </c>
      <c r="R61" s="73">
        <f t="shared" si="8"/>
        <v>1466.010989010989</v>
      </c>
      <c r="S61" s="73">
        <f t="shared" si="8"/>
        <v>1466.010989010989</v>
      </c>
      <c r="T61" s="73">
        <f t="shared" si="8"/>
        <v>1466.010989010989</v>
      </c>
      <c r="U61" s="73">
        <f t="shared" si="8"/>
        <v>1466.010989010989</v>
      </c>
    </row>
    <row r="62" spans="2:21" s="2" customFormat="1" ht="12.75">
      <c r="B62" s="73"/>
      <c r="C62" s="73"/>
      <c r="D62" s="73"/>
      <c r="E62" s="73"/>
      <c r="F62" s="73"/>
      <c r="G62" s="73"/>
      <c r="H62" s="73"/>
      <c r="I62" s="73"/>
      <c r="J62" s="73"/>
      <c r="K62" s="73"/>
      <c r="L62" s="73"/>
      <c r="M62" s="73"/>
      <c r="N62" s="73"/>
      <c r="O62" s="73"/>
      <c r="P62" s="73"/>
      <c r="Q62" s="73"/>
      <c r="R62" s="73"/>
      <c r="S62" s="73"/>
      <c r="T62" s="73"/>
      <c r="U62" s="73"/>
    </row>
    <row r="63" spans="1:21" s="2" customFormat="1" ht="12.75">
      <c r="A63" s="2" t="s">
        <v>60</v>
      </c>
      <c r="B63" s="73">
        <f>All_FBO_AG!B123</f>
        <v>61.705</v>
      </c>
      <c r="C63" s="73">
        <f>All_FBO_AG!C123</f>
        <v>206.71175</v>
      </c>
      <c r="D63" s="73">
        <f>All_FBO_AG!D123</f>
        <v>316.238125</v>
      </c>
      <c r="E63" s="73">
        <f>All_FBO_AG!E123</f>
        <v>373.31525</v>
      </c>
      <c r="F63" s="73">
        <f>All_FBO_AG!F123</f>
        <v>183.57237499999997</v>
      </c>
      <c r="G63" s="73"/>
      <c r="H63" s="73"/>
      <c r="I63" s="73"/>
      <c r="J63" s="73"/>
      <c r="K63" s="73"/>
      <c r="L63" s="73"/>
      <c r="M63" s="73"/>
      <c r="N63" s="73"/>
      <c r="O63" s="73"/>
      <c r="P63" s="73"/>
      <c r="Q63" s="73"/>
      <c r="R63" s="73"/>
      <c r="S63" s="73"/>
      <c r="T63" s="73"/>
      <c r="U63" s="73"/>
    </row>
    <row r="64" s="2" customFormat="1" ht="12.75"/>
    <row r="65" spans="1:21" s="2" customFormat="1" ht="12.75">
      <c r="A65" s="74" t="s">
        <v>59</v>
      </c>
      <c r="B65" s="75">
        <f>B61-B63</f>
        <v>-61.705</v>
      </c>
      <c r="C65" s="75">
        <f aca="true" t="shared" si="9" ref="C65:U65">C61-C63</f>
        <v>-254.71175</v>
      </c>
      <c r="D65" s="75">
        <f t="shared" si="9"/>
        <v>-1036.238125</v>
      </c>
      <c r="E65" s="75">
        <f t="shared" si="9"/>
        <v>-2345.304260989011</v>
      </c>
      <c r="F65" s="75">
        <f t="shared" si="9"/>
        <v>-2436.2427046703297</v>
      </c>
      <c r="G65" s="75">
        <f t="shared" si="9"/>
        <v>-839.2087912087911</v>
      </c>
      <c r="H65" s="75">
        <f t="shared" si="9"/>
        <v>586.4505494505495</v>
      </c>
      <c r="I65" s="75">
        <f t="shared" si="9"/>
        <v>1221.7252747252749</v>
      </c>
      <c r="J65" s="75">
        <f t="shared" si="9"/>
        <v>1466.010989010989</v>
      </c>
      <c r="K65" s="75">
        <f t="shared" si="9"/>
        <v>1466.010989010989</v>
      </c>
      <c r="L65" s="75">
        <f t="shared" si="9"/>
        <v>1466.010989010989</v>
      </c>
      <c r="M65" s="75">
        <f t="shared" si="9"/>
        <v>1466.010989010989</v>
      </c>
      <c r="N65" s="75">
        <f t="shared" si="9"/>
        <v>1466.010989010989</v>
      </c>
      <c r="O65" s="75">
        <f t="shared" si="9"/>
        <v>1466.010989010989</v>
      </c>
      <c r="P65" s="75">
        <f t="shared" si="9"/>
        <v>1466.010989010989</v>
      </c>
      <c r="Q65" s="75">
        <f t="shared" si="9"/>
        <v>1466.010989010989</v>
      </c>
      <c r="R65" s="75">
        <f t="shared" si="9"/>
        <v>1466.010989010989</v>
      </c>
      <c r="S65" s="75">
        <f t="shared" si="9"/>
        <v>1466.010989010989</v>
      </c>
      <c r="T65" s="75">
        <f t="shared" si="9"/>
        <v>1466.010989010989</v>
      </c>
      <c r="U65" s="75">
        <f t="shared" si="9"/>
        <v>1466.010989010989</v>
      </c>
    </row>
    <row r="66" s="78" customFormat="1" ht="13.5" thickBot="1">
      <c r="B66" s="79">
        <f>IRR(B65:U65,0.1)</f>
        <v>0.12426593071786335</v>
      </c>
    </row>
    <row r="67" ht="13.5" thickBot="1"/>
    <row r="68" s="77" customFormat="1" ht="12.75">
      <c r="A68" s="76" t="s">
        <v>73</v>
      </c>
    </row>
    <row r="69" spans="1:21" s="2" customFormat="1" ht="12.75">
      <c r="A69" s="2" t="s">
        <v>55</v>
      </c>
      <c r="B69" s="2">
        <v>1</v>
      </c>
      <c r="C69" s="2">
        <v>2</v>
      </c>
      <c r="D69" s="2">
        <v>3</v>
      </c>
      <c r="E69" s="2">
        <v>4</v>
      </c>
      <c r="F69" s="2">
        <v>5</v>
      </c>
      <c r="G69" s="2">
        <v>6</v>
      </c>
      <c r="H69" s="2">
        <v>7</v>
      </c>
      <c r="I69" s="2">
        <v>8</v>
      </c>
      <c r="J69" s="2">
        <v>9</v>
      </c>
      <c r="K69" s="2">
        <v>10</v>
      </c>
      <c r="L69" s="2">
        <v>11</v>
      </c>
      <c r="M69" s="2">
        <v>12</v>
      </c>
      <c r="N69" s="2">
        <v>13</v>
      </c>
      <c r="O69" s="2">
        <v>14</v>
      </c>
      <c r="P69" s="2">
        <v>15</v>
      </c>
      <c r="Q69" s="2">
        <v>16</v>
      </c>
      <c r="R69" s="2">
        <v>17</v>
      </c>
      <c r="S69" s="2">
        <v>18</v>
      </c>
      <c r="T69" s="2">
        <v>19</v>
      </c>
      <c r="U69" s="2">
        <v>20</v>
      </c>
    </row>
    <row r="70" spans="1:21" s="2" customFormat="1" ht="12.75">
      <c r="A70" s="72" t="s">
        <v>56</v>
      </c>
      <c r="B70" s="1">
        <f>B11+B23+B35+B47+B59</f>
        <v>0</v>
      </c>
      <c r="C70" s="1">
        <f aca="true" t="shared" si="10" ref="C70:U70">C11+C23+C35+C47+C59</f>
        <v>0</v>
      </c>
      <c r="D70" s="88">
        <f>D11+D23+D35+D47+D59</f>
        <v>0</v>
      </c>
      <c r="E70" s="1">
        <f t="shared" si="10"/>
        <v>287.3076923076923</v>
      </c>
      <c r="F70" s="1">
        <f t="shared" si="10"/>
        <v>3347.3076923076924</v>
      </c>
      <c r="G70" s="1">
        <f t="shared" si="10"/>
        <v>8929.285714285714</v>
      </c>
      <c r="H70" s="1">
        <f t="shared" si="10"/>
        <v>13358.57142857143</v>
      </c>
      <c r="I70" s="1">
        <f t="shared" si="10"/>
        <v>14483.57142857143</v>
      </c>
      <c r="J70" s="1">
        <f t="shared" si="10"/>
        <v>14888.571428571428</v>
      </c>
      <c r="K70" s="1">
        <f t="shared" si="10"/>
        <v>14888.571428571428</v>
      </c>
      <c r="L70" s="1">
        <f t="shared" si="10"/>
        <v>14888.571428571428</v>
      </c>
      <c r="M70" s="1">
        <f t="shared" si="10"/>
        <v>14888.571428571428</v>
      </c>
      <c r="N70" s="1">
        <f t="shared" si="10"/>
        <v>14888.571428571428</v>
      </c>
      <c r="O70" s="1">
        <f t="shared" si="10"/>
        <v>14888.571428571428</v>
      </c>
      <c r="P70" s="1">
        <f t="shared" si="10"/>
        <v>14888.571428571428</v>
      </c>
      <c r="Q70" s="1">
        <f t="shared" si="10"/>
        <v>14888.571428571428</v>
      </c>
      <c r="R70" s="1">
        <f t="shared" si="10"/>
        <v>14888.571428571428</v>
      </c>
      <c r="S70" s="1">
        <f t="shared" si="10"/>
        <v>14888.571428571428</v>
      </c>
      <c r="T70" s="1">
        <f t="shared" si="10"/>
        <v>14888.571428571428</v>
      </c>
      <c r="U70" s="1">
        <f t="shared" si="10"/>
        <v>14888.571428571428</v>
      </c>
    </row>
    <row r="71" spans="1:21" s="2" customFormat="1" ht="12.75">
      <c r="A71" s="2" t="s">
        <v>57</v>
      </c>
      <c r="B71" s="73">
        <f>B12+B24+B36+B48+B60</f>
        <v>0</v>
      </c>
      <c r="C71" s="73">
        <f aca="true" t="shared" si="11" ref="C71:U71">C12+C24+C36+C48+C60</f>
        <v>450</v>
      </c>
      <c r="D71" s="73">
        <f>D12+D24+D36+D48+D60</f>
        <v>4566.016483516483</v>
      </c>
      <c r="E71" s="73">
        <f t="shared" si="11"/>
        <v>10777.483516483515</v>
      </c>
      <c r="F71" s="73">
        <f t="shared" si="11"/>
        <v>13675.269230769229</v>
      </c>
      <c r="G71" s="73">
        <f t="shared" si="11"/>
        <v>11168.225274725275</v>
      </c>
      <c r="H71" s="73">
        <f t="shared" si="11"/>
        <v>7897.384615384615</v>
      </c>
      <c r="I71" s="73">
        <f t="shared" si="11"/>
        <v>7219.912087912087</v>
      </c>
      <c r="J71" s="73">
        <f t="shared" si="11"/>
        <v>7219.912087912087</v>
      </c>
      <c r="K71" s="73">
        <f t="shared" si="11"/>
        <v>7219.912087912087</v>
      </c>
      <c r="L71" s="73">
        <f t="shared" si="11"/>
        <v>7219.912087912087</v>
      </c>
      <c r="M71" s="73">
        <f t="shared" si="11"/>
        <v>7219.912087912087</v>
      </c>
      <c r="N71" s="73">
        <f t="shared" si="11"/>
        <v>7219.912087912087</v>
      </c>
      <c r="O71" s="73">
        <f t="shared" si="11"/>
        <v>7219.912087912087</v>
      </c>
      <c r="P71" s="73">
        <f t="shared" si="11"/>
        <v>7219.912087912087</v>
      </c>
      <c r="Q71" s="73">
        <f t="shared" si="11"/>
        <v>7219.912087912087</v>
      </c>
      <c r="R71" s="73">
        <f t="shared" si="11"/>
        <v>7219.912087912087</v>
      </c>
      <c r="S71" s="73">
        <f t="shared" si="11"/>
        <v>7219.912087912087</v>
      </c>
      <c r="T71" s="73">
        <f t="shared" si="11"/>
        <v>7219.912087912087</v>
      </c>
      <c r="U71" s="73">
        <f t="shared" si="11"/>
        <v>7219.912087912087</v>
      </c>
    </row>
    <row r="72" spans="1:21" s="2" customFormat="1" ht="12.75">
      <c r="A72" s="2" t="s">
        <v>58</v>
      </c>
      <c r="B72" s="73">
        <f>B70-B71</f>
        <v>0</v>
      </c>
      <c r="C72" s="73">
        <f aca="true" t="shared" si="12" ref="C72:U72">C70-C71</f>
        <v>-450</v>
      </c>
      <c r="D72" s="73">
        <f t="shared" si="12"/>
        <v>-4566.016483516483</v>
      </c>
      <c r="E72" s="73">
        <f t="shared" si="12"/>
        <v>-10490.175824175823</v>
      </c>
      <c r="F72" s="73">
        <f t="shared" si="12"/>
        <v>-10327.961538461535</v>
      </c>
      <c r="G72" s="73">
        <f>G70-G71</f>
        <v>-2238.9395604395613</v>
      </c>
      <c r="H72" s="73">
        <f t="shared" si="12"/>
        <v>5461.186813186814</v>
      </c>
      <c r="I72" s="73">
        <f t="shared" si="12"/>
        <v>7263.659340659342</v>
      </c>
      <c r="J72" s="73">
        <f t="shared" si="12"/>
        <v>7668.65934065934</v>
      </c>
      <c r="K72" s="73">
        <f t="shared" si="12"/>
        <v>7668.65934065934</v>
      </c>
      <c r="L72" s="73">
        <f t="shared" si="12"/>
        <v>7668.65934065934</v>
      </c>
      <c r="M72" s="73">
        <f t="shared" si="12"/>
        <v>7668.65934065934</v>
      </c>
      <c r="N72" s="73">
        <f t="shared" si="12"/>
        <v>7668.65934065934</v>
      </c>
      <c r="O72" s="73">
        <f t="shared" si="12"/>
        <v>7668.65934065934</v>
      </c>
      <c r="P72" s="73">
        <f t="shared" si="12"/>
        <v>7668.65934065934</v>
      </c>
      <c r="Q72" s="73">
        <f t="shared" si="12"/>
        <v>7668.65934065934</v>
      </c>
      <c r="R72" s="73">
        <f t="shared" si="12"/>
        <v>7668.65934065934</v>
      </c>
      <c r="S72" s="73">
        <f t="shared" si="12"/>
        <v>7668.65934065934</v>
      </c>
      <c r="T72" s="73">
        <f t="shared" si="12"/>
        <v>7668.65934065934</v>
      </c>
      <c r="U72" s="73">
        <f t="shared" si="12"/>
        <v>7668.65934065934</v>
      </c>
    </row>
    <row r="73" spans="2:21" s="2" customFormat="1" ht="12.75">
      <c r="B73" s="73"/>
      <c r="C73" s="73"/>
      <c r="D73" s="73"/>
      <c r="E73" s="73"/>
      <c r="F73" s="73"/>
      <c r="G73" s="73"/>
      <c r="H73" s="73"/>
      <c r="I73" s="73"/>
      <c r="J73" s="73"/>
      <c r="K73" s="73"/>
      <c r="L73" s="73"/>
      <c r="M73" s="73"/>
      <c r="N73" s="73"/>
      <c r="O73" s="73"/>
      <c r="P73" s="73"/>
      <c r="Q73" s="73"/>
      <c r="R73" s="73"/>
      <c r="S73" s="73"/>
      <c r="T73" s="73"/>
      <c r="U73" s="73"/>
    </row>
    <row r="74" spans="1:21" s="2" customFormat="1" ht="12.75">
      <c r="A74" s="2" t="s">
        <v>74</v>
      </c>
      <c r="B74" s="73">
        <f>B15+B27+B39+B51+B63</f>
        <v>248.454</v>
      </c>
      <c r="C74" s="73">
        <f>C15+C27+C39+C51+C63</f>
        <v>846.4464</v>
      </c>
      <c r="D74" s="73">
        <f>D15+D27+D39+D51+D63</f>
        <v>1308.6405</v>
      </c>
      <c r="E74" s="73">
        <f>E15+E27+E39+E51+E63</f>
        <v>1545.5232</v>
      </c>
      <c r="F74" s="73">
        <f>F15+F27+F39+F51+F63</f>
        <v>788.5899</v>
      </c>
      <c r="G74" s="73"/>
      <c r="H74" s="73"/>
      <c r="I74" s="73"/>
      <c r="J74" s="73"/>
      <c r="K74" s="73"/>
      <c r="L74" s="73"/>
      <c r="M74" s="73"/>
      <c r="N74" s="73"/>
      <c r="O74" s="73"/>
      <c r="P74" s="73"/>
      <c r="Q74" s="73"/>
      <c r="R74" s="73"/>
      <c r="S74" s="73"/>
      <c r="T74" s="73"/>
      <c r="U74" s="73"/>
    </row>
    <row r="75" spans="2:21" s="2" customFormat="1" ht="12.75">
      <c r="B75" s="73"/>
      <c r="C75" s="73"/>
      <c r="D75" s="73"/>
      <c r="E75" s="73"/>
      <c r="F75" s="73"/>
      <c r="G75" s="73"/>
      <c r="H75" s="73"/>
      <c r="I75" s="73"/>
      <c r="J75" s="73"/>
      <c r="K75" s="73"/>
      <c r="L75" s="73"/>
      <c r="M75" s="73"/>
      <c r="N75" s="73"/>
      <c r="O75" s="73"/>
      <c r="P75" s="73"/>
      <c r="Q75" s="73"/>
      <c r="R75" s="73"/>
      <c r="S75" s="73"/>
      <c r="T75" s="73"/>
      <c r="U75" s="73"/>
    </row>
    <row r="76" spans="1:21" s="2" customFormat="1" ht="12.75">
      <c r="A76" s="2" t="s">
        <v>59</v>
      </c>
      <c r="B76" s="73">
        <f>B72-B74</f>
        <v>-248.454</v>
      </c>
      <c r="C76" s="2">
        <f aca="true" t="shared" si="13" ref="C76:U76">C72-C74</f>
        <v>-1296.4464</v>
      </c>
      <c r="D76" s="2">
        <f t="shared" si="13"/>
        <v>-5874.656983516483</v>
      </c>
      <c r="E76" s="2">
        <f t="shared" si="13"/>
        <v>-12035.699024175823</v>
      </c>
      <c r="F76" s="2">
        <f t="shared" si="13"/>
        <v>-11116.551438461534</v>
      </c>
      <c r="G76" s="2">
        <f t="shared" si="13"/>
        <v>-2238.9395604395613</v>
      </c>
      <c r="H76" s="2">
        <f t="shared" si="13"/>
        <v>5461.186813186814</v>
      </c>
      <c r="I76" s="2">
        <f t="shared" si="13"/>
        <v>7263.659340659342</v>
      </c>
      <c r="J76" s="2">
        <f t="shared" si="13"/>
        <v>7668.65934065934</v>
      </c>
      <c r="K76" s="2">
        <f t="shared" si="13"/>
        <v>7668.65934065934</v>
      </c>
      <c r="L76" s="2">
        <f t="shared" si="13"/>
        <v>7668.65934065934</v>
      </c>
      <c r="M76" s="2">
        <f t="shared" si="13"/>
        <v>7668.65934065934</v>
      </c>
      <c r="N76" s="2">
        <f t="shared" si="13"/>
        <v>7668.65934065934</v>
      </c>
      <c r="O76" s="2">
        <f t="shared" si="13"/>
        <v>7668.65934065934</v>
      </c>
      <c r="P76" s="2">
        <f t="shared" si="13"/>
        <v>7668.65934065934</v>
      </c>
      <c r="Q76" s="2">
        <f t="shared" si="13"/>
        <v>7668.65934065934</v>
      </c>
      <c r="R76" s="2">
        <f t="shared" si="13"/>
        <v>7668.65934065934</v>
      </c>
      <c r="S76" s="2">
        <f t="shared" si="13"/>
        <v>7668.65934065934</v>
      </c>
      <c r="T76" s="2">
        <f t="shared" si="13"/>
        <v>7668.65934065934</v>
      </c>
      <c r="U76" s="2">
        <f t="shared" si="13"/>
        <v>7668.65934065934</v>
      </c>
    </row>
    <row r="77" spans="1:21" s="2" customFormat="1" ht="12.75">
      <c r="A77" s="74"/>
      <c r="B77" s="80">
        <f>IRR(B76:U76,0.1)</f>
        <v>0.14650635723362118</v>
      </c>
      <c r="C77" s="75"/>
      <c r="D77" s="75"/>
      <c r="E77" s="75"/>
      <c r="F77" s="75"/>
      <c r="G77" s="75"/>
      <c r="H77" s="75"/>
      <c r="I77" s="75"/>
      <c r="J77" s="75"/>
      <c r="K77" s="75"/>
      <c r="L77" s="75"/>
      <c r="M77" s="75"/>
      <c r="N77" s="75"/>
      <c r="O77" s="75"/>
      <c r="P77" s="75"/>
      <c r="Q77" s="75"/>
      <c r="R77" s="75"/>
      <c r="S77" s="75"/>
      <c r="T77" s="75"/>
      <c r="U77" s="75"/>
    </row>
    <row r="78" s="78" customFormat="1" ht="13.5" thickBot="1">
      <c r="B78" s="79"/>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U89"/>
  <sheetViews>
    <sheetView workbookViewId="0" topLeftCell="A1">
      <selection activeCell="B1" sqref="B1"/>
    </sheetView>
  </sheetViews>
  <sheetFormatPr defaultColWidth="9.140625" defaultRowHeight="12.75"/>
  <cols>
    <col min="1" max="1" width="45.8515625" style="0" customWidth="1"/>
  </cols>
  <sheetData>
    <row r="1" ht="20.25">
      <c r="A1" s="42" t="s">
        <v>52</v>
      </c>
    </row>
    <row r="2" ht="15.75">
      <c r="A2" s="46" t="s">
        <v>81</v>
      </c>
    </row>
    <row r="3" ht="15.75">
      <c r="A3" s="46" t="s">
        <v>53</v>
      </c>
    </row>
    <row r="4" ht="15.75">
      <c r="A4" s="46"/>
    </row>
    <row r="5" ht="12.75">
      <c r="A5" s="49" t="s">
        <v>82</v>
      </c>
    </row>
    <row r="7" ht="13.5" thickBot="1">
      <c r="A7" t="s">
        <v>62</v>
      </c>
    </row>
    <row r="8" s="77" customFormat="1" ht="12.75">
      <c r="A8" s="76" t="s">
        <v>61</v>
      </c>
    </row>
    <row r="9" s="2" customFormat="1" ht="12.75">
      <c r="A9" s="2" t="s">
        <v>54</v>
      </c>
    </row>
    <row r="10" spans="1:21" s="2" customFormat="1" ht="12.75">
      <c r="A10" s="72" t="s">
        <v>55</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row>
    <row r="11" spans="1:21" s="2" customFormat="1" ht="12.75">
      <c r="A11" s="2" t="s">
        <v>56</v>
      </c>
      <c r="B11" s="73">
        <v>0</v>
      </c>
      <c r="C11" s="73">
        <v>-40.262582417582415</v>
      </c>
      <c r="D11" s="73">
        <v>17.794544890109865</v>
      </c>
      <c r="E11" s="73">
        <v>693.0641340769305</v>
      </c>
      <c r="F11" s="73">
        <v>2489.1658918351663</v>
      </c>
      <c r="G11" s="73">
        <v>5905.204862978023</v>
      </c>
      <c r="H11" s="73">
        <v>10792.642959120882</v>
      </c>
      <c r="I11" s="73">
        <v>15856.574514131868</v>
      </c>
      <c r="J11" s="73">
        <v>20009.90261538461</v>
      </c>
      <c r="K11" s="73">
        <v>22863.175681318684</v>
      </c>
      <c r="L11" s="73">
        <v>22863.175681318684</v>
      </c>
      <c r="M11" s="73">
        <v>22863.175681318684</v>
      </c>
      <c r="N11" s="73">
        <v>22863.175681318684</v>
      </c>
      <c r="O11" s="73">
        <v>22863.175681318684</v>
      </c>
      <c r="P11" s="73">
        <v>22863.175681318684</v>
      </c>
      <c r="Q11" s="73">
        <v>22863.175681318684</v>
      </c>
      <c r="R11" s="73">
        <v>22863.175681318684</v>
      </c>
      <c r="S11" s="73">
        <v>22863.175681318684</v>
      </c>
      <c r="T11" s="73">
        <v>22863.175681318684</v>
      </c>
      <c r="U11" s="73">
        <v>22863.175681318684</v>
      </c>
    </row>
    <row r="12" spans="1:21" s="2" customFormat="1" ht="12.75">
      <c r="A12" s="2" t="s">
        <v>57</v>
      </c>
      <c r="B12" s="73">
        <v>0</v>
      </c>
      <c r="C12" s="73">
        <v>0</v>
      </c>
      <c r="D12" s="73">
        <v>330.80994148351647</v>
      </c>
      <c r="E12" s="73">
        <v>1162.1227131868131</v>
      </c>
      <c r="F12" s="73">
        <v>2430.5478758241757</v>
      </c>
      <c r="G12" s="73">
        <v>4411.310178021978</v>
      </c>
      <c r="H12" s="73">
        <v>5834.720271703297</v>
      </c>
      <c r="I12" s="73">
        <v>7579.571248351649</v>
      </c>
      <c r="J12" s="73">
        <v>8851.362628571427</v>
      </c>
      <c r="K12" s="73">
        <v>9432.208681318682</v>
      </c>
      <c r="L12" s="73">
        <v>9432.208681318682</v>
      </c>
      <c r="M12" s="73">
        <v>9432.208681318682</v>
      </c>
      <c r="N12" s="73">
        <v>9321.769120879122</v>
      </c>
      <c r="O12" s="73">
        <v>9058.032857142856</v>
      </c>
      <c r="P12" s="73">
        <v>8733.307582417583</v>
      </c>
      <c r="Q12" s="73">
        <v>8344.296593406592</v>
      </c>
      <c r="R12" s="73">
        <v>8344.296593406592</v>
      </c>
      <c r="S12" s="73">
        <v>8344.296593406592</v>
      </c>
      <c r="T12" s="73">
        <v>8344.296593406592</v>
      </c>
      <c r="U12" s="73">
        <v>8344.296593406592</v>
      </c>
    </row>
    <row r="13" spans="1:21" s="2" customFormat="1" ht="12.75">
      <c r="A13" s="2" t="s">
        <v>58</v>
      </c>
      <c r="B13" s="73">
        <f aca="true" t="shared" si="0" ref="B13:U13">B11-B12</f>
        <v>0</v>
      </c>
      <c r="C13" s="73">
        <f>C11-C12</f>
        <v>-40.262582417582415</v>
      </c>
      <c r="D13" s="73">
        <f t="shared" si="0"/>
        <v>-313.0153965934066</v>
      </c>
      <c r="E13" s="73">
        <f t="shared" si="0"/>
        <v>-469.05857910988266</v>
      </c>
      <c r="F13" s="73">
        <f t="shared" si="0"/>
        <v>58.61801601099069</v>
      </c>
      <c r="G13" s="73">
        <f t="shared" si="0"/>
        <v>1493.8946849560452</v>
      </c>
      <c r="H13" s="73">
        <f t="shared" si="0"/>
        <v>4957.922687417585</v>
      </c>
      <c r="I13" s="73">
        <f t="shared" si="0"/>
        <v>8277.003265780218</v>
      </c>
      <c r="J13" s="73">
        <f t="shared" si="0"/>
        <v>11158.539986813183</v>
      </c>
      <c r="K13" s="73">
        <f t="shared" si="0"/>
        <v>13430.967000000002</v>
      </c>
      <c r="L13" s="73">
        <f t="shared" si="0"/>
        <v>13430.967000000002</v>
      </c>
      <c r="M13" s="73">
        <f t="shared" si="0"/>
        <v>13430.967000000002</v>
      </c>
      <c r="N13" s="73">
        <f t="shared" si="0"/>
        <v>13541.406560439562</v>
      </c>
      <c r="O13" s="73">
        <f t="shared" si="0"/>
        <v>13805.142824175828</v>
      </c>
      <c r="P13" s="73">
        <f t="shared" si="0"/>
        <v>14129.8680989011</v>
      </c>
      <c r="Q13" s="73">
        <f t="shared" si="0"/>
        <v>14518.879087912092</v>
      </c>
      <c r="R13" s="73">
        <f t="shared" si="0"/>
        <v>14518.879087912092</v>
      </c>
      <c r="S13" s="73">
        <f t="shared" si="0"/>
        <v>14518.879087912092</v>
      </c>
      <c r="T13" s="73">
        <f t="shared" si="0"/>
        <v>14518.879087912092</v>
      </c>
      <c r="U13" s="73">
        <f t="shared" si="0"/>
        <v>14518.879087912092</v>
      </c>
    </row>
    <row r="14" spans="2:21" s="2" customFormat="1" ht="12.75">
      <c r="B14" s="73"/>
      <c r="C14" s="73"/>
      <c r="D14" s="73"/>
      <c r="E14" s="73"/>
      <c r="F14" s="73"/>
      <c r="G14" s="73"/>
      <c r="H14" s="73"/>
      <c r="I14" s="73"/>
      <c r="J14" s="73"/>
      <c r="K14" s="73"/>
      <c r="L14" s="73"/>
      <c r="M14" s="73"/>
      <c r="N14" s="73"/>
      <c r="O14" s="73"/>
      <c r="P14" s="73"/>
      <c r="Q14" s="73"/>
      <c r="R14" s="73"/>
      <c r="S14" s="73"/>
      <c r="T14" s="73"/>
      <c r="U14" s="73"/>
    </row>
    <row r="15" spans="1:21" s="2" customFormat="1" ht="12.75">
      <c r="A15" s="2" t="s">
        <v>60</v>
      </c>
      <c r="B15" s="73">
        <v>834.716</v>
      </c>
      <c r="C15" s="73">
        <v>2796.2986</v>
      </c>
      <c r="D15" s="73">
        <v>4277.9195</v>
      </c>
      <c r="E15" s="73">
        <v>5050.0318</v>
      </c>
      <c r="F15" s="73">
        <v>2483.2801</v>
      </c>
      <c r="G15" s="73"/>
      <c r="H15" s="73"/>
      <c r="I15" s="73"/>
      <c r="J15" s="73"/>
      <c r="K15" s="73"/>
      <c r="L15" s="73"/>
      <c r="M15" s="73"/>
      <c r="N15" s="73"/>
      <c r="O15" s="73"/>
      <c r="P15" s="73"/>
      <c r="Q15" s="73"/>
      <c r="R15" s="73"/>
      <c r="S15" s="73"/>
      <c r="T15" s="73"/>
      <c r="U15" s="73"/>
    </row>
    <row r="16" s="2" customFormat="1" ht="12.75"/>
    <row r="17" spans="1:21" s="2" customFormat="1" ht="12.75">
      <c r="A17" s="74" t="s">
        <v>59</v>
      </c>
      <c r="B17" s="75">
        <f aca="true" t="shared" si="1" ref="B17:U17">B13-B15</f>
        <v>-834.716</v>
      </c>
      <c r="C17" s="75">
        <f t="shared" si="1"/>
        <v>-2836.5611824175826</v>
      </c>
      <c r="D17" s="75">
        <f t="shared" si="1"/>
        <v>-4590.934896593407</v>
      </c>
      <c r="E17" s="75">
        <f t="shared" si="1"/>
        <v>-5519.090379109883</v>
      </c>
      <c r="F17" s="75">
        <f t="shared" si="1"/>
        <v>-2424.6620839890093</v>
      </c>
      <c r="G17" s="75">
        <f t="shared" si="1"/>
        <v>1493.8946849560452</v>
      </c>
      <c r="H17" s="75">
        <f t="shared" si="1"/>
        <v>4957.922687417585</v>
      </c>
      <c r="I17" s="75">
        <f t="shared" si="1"/>
        <v>8277.003265780218</v>
      </c>
      <c r="J17" s="75">
        <f t="shared" si="1"/>
        <v>11158.539986813183</v>
      </c>
      <c r="K17" s="75">
        <f t="shared" si="1"/>
        <v>13430.967000000002</v>
      </c>
      <c r="L17" s="75">
        <f t="shared" si="1"/>
        <v>13430.967000000002</v>
      </c>
      <c r="M17" s="75">
        <f t="shared" si="1"/>
        <v>13430.967000000002</v>
      </c>
      <c r="N17" s="75">
        <f t="shared" si="1"/>
        <v>13541.406560439562</v>
      </c>
      <c r="O17" s="75">
        <f t="shared" si="1"/>
        <v>13805.142824175828</v>
      </c>
      <c r="P17" s="75">
        <f t="shared" si="1"/>
        <v>14129.8680989011</v>
      </c>
      <c r="Q17" s="75">
        <f t="shared" si="1"/>
        <v>14518.879087912092</v>
      </c>
      <c r="R17" s="75">
        <f t="shared" si="1"/>
        <v>14518.879087912092</v>
      </c>
      <c r="S17" s="75">
        <f t="shared" si="1"/>
        <v>14518.879087912092</v>
      </c>
      <c r="T17" s="75">
        <f t="shared" si="1"/>
        <v>14518.879087912092</v>
      </c>
      <c r="U17" s="75">
        <f t="shared" si="1"/>
        <v>14518.879087912092</v>
      </c>
    </row>
    <row r="18" s="78" customFormat="1" ht="13.5" thickBot="1">
      <c r="B18" s="79">
        <f>IRR(B17:U17,0.1)</f>
        <v>0.30570811736155024</v>
      </c>
    </row>
    <row r="19" ht="13.5" thickBot="1"/>
    <row r="20" s="77" customFormat="1" ht="12.75">
      <c r="A20" s="76" t="s">
        <v>63</v>
      </c>
    </row>
    <row r="21" s="2" customFormat="1" ht="12.75">
      <c r="A21" s="2" t="s">
        <v>54</v>
      </c>
    </row>
    <row r="22" spans="1:21" s="2" customFormat="1" ht="12.75">
      <c r="A22" s="72" t="s">
        <v>55</v>
      </c>
      <c r="B22" s="1">
        <v>1</v>
      </c>
      <c r="C22" s="1">
        <v>2</v>
      </c>
      <c r="D22" s="1">
        <v>3</v>
      </c>
      <c r="E22" s="1">
        <v>4</v>
      </c>
      <c r="F22" s="1">
        <v>5</v>
      </c>
      <c r="G22" s="1">
        <v>6</v>
      </c>
      <c r="H22" s="1">
        <v>7</v>
      </c>
      <c r="I22" s="1">
        <v>8</v>
      </c>
      <c r="J22" s="1">
        <v>9</v>
      </c>
      <c r="K22" s="1">
        <v>10</v>
      </c>
      <c r="L22" s="1">
        <v>11</v>
      </c>
      <c r="M22" s="1">
        <v>12</v>
      </c>
      <c r="N22" s="1">
        <v>13</v>
      </c>
      <c r="O22" s="1">
        <v>14</v>
      </c>
      <c r="P22" s="1">
        <v>15</v>
      </c>
      <c r="Q22" s="1">
        <v>16</v>
      </c>
      <c r="R22" s="1">
        <v>17</v>
      </c>
      <c r="S22" s="1">
        <v>18</v>
      </c>
      <c r="T22" s="1">
        <v>19</v>
      </c>
      <c r="U22" s="1">
        <v>20</v>
      </c>
    </row>
    <row r="23" spans="1:21" s="2" customFormat="1" ht="12.75">
      <c r="A23" s="2" t="s">
        <v>56</v>
      </c>
      <c r="B23" s="73">
        <v>0</v>
      </c>
      <c r="C23" s="73">
        <v>-63.035076923076915</v>
      </c>
      <c r="D23" s="73">
        <v>-121.381175103297</v>
      </c>
      <c r="E23" s="73">
        <v>88.74971052263714</v>
      </c>
      <c r="F23" s="73">
        <v>796.593831925712</v>
      </c>
      <c r="G23" s="73">
        <v>2306.103148383298</v>
      </c>
      <c r="H23" s="73">
        <v>4001.6329590698874</v>
      </c>
      <c r="I23" s="73">
        <v>5172.530154960002</v>
      </c>
      <c r="J23" s="73">
        <v>5572.890892417582</v>
      </c>
      <c r="K23" s="73">
        <v>5647.093785164835</v>
      </c>
      <c r="L23" s="73">
        <v>5647.093785164835</v>
      </c>
      <c r="M23" s="73">
        <v>5647.093785164835</v>
      </c>
      <c r="N23" s="73">
        <v>5647.093785164835</v>
      </c>
      <c r="O23" s="73">
        <v>5647.093785164835</v>
      </c>
      <c r="P23" s="73">
        <v>5647.093785164835</v>
      </c>
      <c r="Q23" s="73">
        <v>5647.093785164835</v>
      </c>
      <c r="R23" s="73">
        <v>5647.093785164835</v>
      </c>
      <c r="S23" s="73">
        <v>5647.093785164835</v>
      </c>
      <c r="T23" s="73">
        <v>5647.093785164835</v>
      </c>
      <c r="U23" s="73">
        <v>5647.093785164835</v>
      </c>
    </row>
    <row r="24" spans="1:21" s="2" customFormat="1" ht="12.75">
      <c r="A24" s="2" t="s">
        <v>57</v>
      </c>
      <c r="B24" s="73">
        <v>0</v>
      </c>
      <c r="C24" s="73">
        <v>0</v>
      </c>
      <c r="D24" s="73">
        <v>104.87108729670337</v>
      </c>
      <c r="E24" s="73">
        <v>344.09415656043967</v>
      </c>
      <c r="F24" s="73">
        <v>732.4895403956044</v>
      </c>
      <c r="G24" s="73">
        <v>1308.7825004505492</v>
      </c>
      <c r="H24" s="73">
        <v>1596.9151564615386</v>
      </c>
      <c r="I24" s="73">
        <v>1901.6891262857139</v>
      </c>
      <c r="J24" s="73">
        <v>2004.497547164835</v>
      </c>
      <c r="K24" s="73">
        <v>2014.371197802198</v>
      </c>
      <c r="L24" s="73">
        <v>2014.371197802198</v>
      </c>
      <c r="M24" s="73">
        <v>2014.371197802198</v>
      </c>
      <c r="N24" s="73">
        <v>1979.558010989011</v>
      </c>
      <c r="O24" s="73">
        <v>1904.9865824175824</v>
      </c>
      <c r="P24" s="73">
        <v>1807.2722967032967</v>
      </c>
      <c r="Q24" s="73">
        <v>1683.0525164835165</v>
      </c>
      <c r="R24" s="73">
        <v>1683.0525164835165</v>
      </c>
      <c r="S24" s="73">
        <v>1683.0525164835165</v>
      </c>
      <c r="T24" s="73">
        <v>1683.0525164835165</v>
      </c>
      <c r="U24" s="73">
        <v>1683.0525164835165</v>
      </c>
    </row>
    <row r="25" spans="1:21" s="2" customFormat="1" ht="12.75">
      <c r="A25" s="2" t="s">
        <v>58</v>
      </c>
      <c r="B25" s="73">
        <f aca="true" t="shared" si="2" ref="B25:U25">B23-B24</f>
        <v>0</v>
      </c>
      <c r="C25" s="73">
        <f t="shared" si="2"/>
        <v>-63.035076923076915</v>
      </c>
      <c r="D25" s="73">
        <f t="shared" si="2"/>
        <v>-226.25226240000035</v>
      </c>
      <c r="E25" s="73">
        <f t="shared" si="2"/>
        <v>-255.34444603780253</v>
      </c>
      <c r="F25" s="73">
        <f t="shared" si="2"/>
        <v>64.10429153010762</v>
      </c>
      <c r="G25" s="73">
        <f t="shared" si="2"/>
        <v>997.3206479327489</v>
      </c>
      <c r="H25" s="73">
        <f t="shared" si="2"/>
        <v>2404.717802608349</v>
      </c>
      <c r="I25" s="73">
        <f t="shared" si="2"/>
        <v>3270.841028674288</v>
      </c>
      <c r="J25" s="73">
        <f t="shared" si="2"/>
        <v>3568.393345252747</v>
      </c>
      <c r="K25" s="73">
        <f t="shared" si="2"/>
        <v>3632.722587362637</v>
      </c>
      <c r="L25" s="73">
        <f t="shared" si="2"/>
        <v>3632.722587362637</v>
      </c>
      <c r="M25" s="73">
        <f t="shared" si="2"/>
        <v>3632.722587362637</v>
      </c>
      <c r="N25" s="73">
        <f t="shared" si="2"/>
        <v>3667.535774175824</v>
      </c>
      <c r="O25" s="73">
        <f t="shared" si="2"/>
        <v>3742.107202747253</v>
      </c>
      <c r="P25" s="73">
        <f t="shared" si="2"/>
        <v>3839.821488461538</v>
      </c>
      <c r="Q25" s="73">
        <f t="shared" si="2"/>
        <v>3964.041268681319</v>
      </c>
      <c r="R25" s="73">
        <f t="shared" si="2"/>
        <v>3964.041268681319</v>
      </c>
      <c r="S25" s="73">
        <f t="shared" si="2"/>
        <v>3964.041268681319</v>
      </c>
      <c r="T25" s="73">
        <f t="shared" si="2"/>
        <v>3964.041268681319</v>
      </c>
      <c r="U25" s="73">
        <f t="shared" si="2"/>
        <v>3964.041268681319</v>
      </c>
    </row>
    <row r="26" spans="2:21" s="2" customFormat="1" ht="12.75">
      <c r="B26" s="73"/>
      <c r="C26" s="73"/>
      <c r="D26" s="73"/>
      <c r="E26" s="73"/>
      <c r="F26" s="73"/>
      <c r="G26" s="73"/>
      <c r="H26" s="73"/>
      <c r="I26" s="73"/>
      <c r="J26" s="73"/>
      <c r="K26" s="73"/>
      <c r="L26" s="73"/>
      <c r="M26" s="73"/>
      <c r="N26" s="73"/>
      <c r="O26" s="73"/>
      <c r="P26" s="73"/>
      <c r="Q26" s="73"/>
      <c r="R26" s="73"/>
      <c r="S26" s="73"/>
      <c r="T26" s="73"/>
      <c r="U26" s="73"/>
    </row>
    <row r="27" spans="1:21" s="2" customFormat="1" ht="12.75">
      <c r="A27" s="2" t="s">
        <v>60</v>
      </c>
      <c r="B27" s="73">
        <v>254.21600000000004</v>
      </c>
      <c r="C27" s="73">
        <v>851.6236</v>
      </c>
      <c r="D27" s="73">
        <v>1302.857</v>
      </c>
      <c r="E27" s="73">
        <v>1538.0067999999997</v>
      </c>
      <c r="F27" s="73">
        <v>756.2925999999999</v>
      </c>
      <c r="G27" s="73">
        <v>0</v>
      </c>
      <c r="H27" s="73">
        <v>0</v>
      </c>
      <c r="I27" s="73">
        <v>0</v>
      </c>
      <c r="J27" s="73">
        <v>0</v>
      </c>
      <c r="K27" s="73">
        <v>0</v>
      </c>
      <c r="L27" s="73">
        <v>0</v>
      </c>
      <c r="M27" s="73">
        <v>0</v>
      </c>
      <c r="N27" s="73">
        <v>0</v>
      </c>
      <c r="O27" s="73">
        <v>0</v>
      </c>
      <c r="P27" s="73">
        <v>0</v>
      </c>
      <c r="Q27" s="73">
        <v>0</v>
      </c>
      <c r="R27" s="73">
        <v>0</v>
      </c>
      <c r="S27" s="73">
        <v>0</v>
      </c>
      <c r="T27" s="73">
        <v>0</v>
      </c>
      <c r="U27" s="73">
        <v>0</v>
      </c>
    </row>
    <row r="28" s="2" customFormat="1" ht="12.75"/>
    <row r="29" spans="1:21" s="2" customFormat="1" ht="12.75">
      <c r="A29" s="74" t="s">
        <v>59</v>
      </c>
      <c r="B29" s="75">
        <f aca="true" t="shared" si="3" ref="B29:U29">B25-B27</f>
        <v>-254.21600000000004</v>
      </c>
      <c r="C29" s="75">
        <f>C25-C27</f>
        <v>-914.6586769230769</v>
      </c>
      <c r="D29" s="75">
        <f t="shared" si="3"/>
        <v>-1529.1092624000003</v>
      </c>
      <c r="E29" s="75">
        <f t="shared" si="3"/>
        <v>-1793.3512460378022</v>
      </c>
      <c r="F29" s="75">
        <f t="shared" si="3"/>
        <v>-692.1883084698923</v>
      </c>
      <c r="G29" s="75">
        <f t="shared" si="3"/>
        <v>997.3206479327489</v>
      </c>
      <c r="H29" s="75">
        <f t="shared" si="3"/>
        <v>2404.717802608349</v>
      </c>
      <c r="I29" s="75">
        <f t="shared" si="3"/>
        <v>3270.841028674288</v>
      </c>
      <c r="J29" s="75">
        <f t="shared" si="3"/>
        <v>3568.393345252747</v>
      </c>
      <c r="K29" s="75">
        <f t="shared" si="3"/>
        <v>3632.722587362637</v>
      </c>
      <c r="L29" s="75">
        <f t="shared" si="3"/>
        <v>3632.722587362637</v>
      </c>
      <c r="M29" s="75">
        <f t="shared" si="3"/>
        <v>3632.722587362637</v>
      </c>
      <c r="N29" s="75">
        <f t="shared" si="3"/>
        <v>3667.535774175824</v>
      </c>
      <c r="O29" s="75">
        <f t="shared" si="3"/>
        <v>3742.107202747253</v>
      </c>
      <c r="P29" s="75">
        <f t="shared" si="3"/>
        <v>3839.821488461538</v>
      </c>
      <c r="Q29" s="75">
        <f t="shared" si="3"/>
        <v>3964.041268681319</v>
      </c>
      <c r="R29" s="75">
        <f t="shared" si="3"/>
        <v>3964.041268681319</v>
      </c>
      <c r="S29" s="75">
        <f t="shared" si="3"/>
        <v>3964.041268681319</v>
      </c>
      <c r="T29" s="75">
        <f t="shared" si="3"/>
        <v>3964.041268681319</v>
      </c>
      <c r="U29" s="75">
        <f t="shared" si="3"/>
        <v>3964.041268681319</v>
      </c>
    </row>
    <row r="30" s="78" customFormat="1" ht="13.5" thickBot="1">
      <c r="B30" s="79">
        <f>IRR(B29:U29,0.1)</f>
        <v>0.31478636291568823</v>
      </c>
    </row>
    <row r="31" ht="13.5" thickBot="1"/>
    <row r="32" s="77" customFormat="1" ht="12.75">
      <c r="A32" s="76" t="s">
        <v>65</v>
      </c>
    </row>
    <row r="33" s="2" customFormat="1" ht="12.75">
      <c r="A33" s="2" t="s">
        <v>54</v>
      </c>
    </row>
    <row r="34" spans="1:21" s="2" customFormat="1" ht="12.75">
      <c r="A34" s="72" t="s">
        <v>55</v>
      </c>
      <c r="B34" s="1">
        <v>1</v>
      </c>
      <c r="C34" s="1">
        <v>2</v>
      </c>
      <c r="D34" s="1">
        <v>3</v>
      </c>
      <c r="E34" s="1">
        <v>4</v>
      </c>
      <c r="F34" s="1">
        <v>5</v>
      </c>
      <c r="G34" s="1">
        <v>6</v>
      </c>
      <c r="H34" s="1">
        <v>7</v>
      </c>
      <c r="I34" s="1">
        <v>8</v>
      </c>
      <c r="J34" s="1">
        <v>9</v>
      </c>
      <c r="K34" s="1">
        <v>10</v>
      </c>
      <c r="L34" s="1">
        <v>11</v>
      </c>
      <c r="M34" s="1">
        <v>12</v>
      </c>
      <c r="N34" s="1">
        <v>13</v>
      </c>
      <c r="O34" s="1">
        <v>14</v>
      </c>
      <c r="P34" s="1">
        <v>15</v>
      </c>
      <c r="Q34" s="1">
        <v>16</v>
      </c>
      <c r="R34" s="1">
        <v>17</v>
      </c>
      <c r="S34" s="1">
        <v>18</v>
      </c>
      <c r="T34" s="1">
        <v>19</v>
      </c>
      <c r="U34" s="1">
        <v>20</v>
      </c>
    </row>
    <row r="35" spans="1:21" s="2" customFormat="1" ht="12.75">
      <c r="A35" s="2" t="s">
        <v>56</v>
      </c>
      <c r="B35" s="73">
        <v>0</v>
      </c>
      <c r="C35" s="73">
        <v>-3.772777515453297E-12</v>
      </c>
      <c r="D35" s="73">
        <v>415.84741056263687</v>
      </c>
      <c r="E35" s="73">
        <v>2274.0378702087937</v>
      </c>
      <c r="F35" s="73">
        <v>6500.402666679121</v>
      </c>
      <c r="G35" s="73">
        <v>13160.656610118684</v>
      </c>
      <c r="H35" s="73">
        <v>20063.936867041757</v>
      </c>
      <c r="I35" s="73">
        <v>24727.035719507694</v>
      </c>
      <c r="J35" s="73">
        <v>26247.02949148351</v>
      </c>
      <c r="K35" s="73">
        <v>26525.077535714277</v>
      </c>
      <c r="L35" s="73">
        <v>26525.077535714277</v>
      </c>
      <c r="M35" s="73">
        <v>26525.077535714277</v>
      </c>
      <c r="N35" s="73">
        <v>26525.077535714277</v>
      </c>
      <c r="O35" s="73">
        <v>26525.077535714277</v>
      </c>
      <c r="P35" s="73">
        <v>26525.077535714277</v>
      </c>
      <c r="Q35" s="73">
        <v>26525.077535714277</v>
      </c>
      <c r="R35" s="73">
        <v>26525.077535714277</v>
      </c>
      <c r="S35" s="73">
        <v>26525.077535714277</v>
      </c>
      <c r="T35" s="73">
        <v>26525.077535714277</v>
      </c>
      <c r="U35" s="73">
        <v>26525.077535714277</v>
      </c>
    </row>
    <row r="36" spans="1:21" s="2" customFormat="1" ht="12.75">
      <c r="A36" s="2" t="s">
        <v>57</v>
      </c>
      <c r="B36" s="73">
        <v>0</v>
      </c>
      <c r="C36" s="73">
        <v>27.87032967032967</v>
      </c>
      <c r="D36" s="73">
        <v>648.2051825934064</v>
      </c>
      <c r="E36" s="73">
        <v>2244.897092076924</v>
      </c>
      <c r="F36" s="73">
        <v>4838.370511329671</v>
      </c>
      <c r="G36" s="73">
        <v>8475.58497879121</v>
      </c>
      <c r="H36" s="73">
        <v>10652.762347472526</v>
      </c>
      <c r="I36" s="73">
        <v>12370.574889076923</v>
      </c>
      <c r="J36" s="73">
        <v>12895.769926098901</v>
      </c>
      <c r="K36" s="73">
        <v>12956.085958791207</v>
      </c>
      <c r="L36" s="73">
        <v>12956.085958791207</v>
      </c>
      <c r="M36" s="73">
        <v>12956.085958791207</v>
      </c>
      <c r="N36" s="73">
        <v>12646.415629120878</v>
      </c>
      <c r="O36" s="73">
        <v>11927.294749999997</v>
      </c>
      <c r="P36" s="73">
        <v>11029.27277197802</v>
      </c>
      <c r="Q36" s="73">
        <v>9901.580464285711</v>
      </c>
      <c r="R36" s="73">
        <v>9901.580464285711</v>
      </c>
      <c r="S36" s="73">
        <v>9901.580464285711</v>
      </c>
      <c r="T36" s="73">
        <v>9901.580464285711</v>
      </c>
      <c r="U36" s="73">
        <v>9901.580464285711</v>
      </c>
    </row>
    <row r="37" spans="1:21" s="2" customFormat="1" ht="12.75">
      <c r="A37" s="2" t="s">
        <v>58</v>
      </c>
      <c r="B37" s="73">
        <f aca="true" t="shared" si="4" ref="B37:U37">B35-B36</f>
        <v>0</v>
      </c>
      <c r="C37" s="73">
        <f t="shared" si="4"/>
        <v>-27.870329670333444</v>
      </c>
      <c r="D37" s="73">
        <f t="shared" si="4"/>
        <v>-232.35777203076958</v>
      </c>
      <c r="E37" s="73">
        <f t="shared" si="4"/>
        <v>29.140778131869865</v>
      </c>
      <c r="F37" s="73">
        <f t="shared" si="4"/>
        <v>1662.0321553494496</v>
      </c>
      <c r="G37" s="73">
        <f t="shared" si="4"/>
        <v>4685.071631327473</v>
      </c>
      <c r="H37" s="73">
        <f t="shared" si="4"/>
        <v>9411.174519569231</v>
      </c>
      <c r="I37" s="73">
        <f t="shared" si="4"/>
        <v>12356.460830430771</v>
      </c>
      <c r="J37" s="73">
        <f t="shared" si="4"/>
        <v>13351.25956538461</v>
      </c>
      <c r="K37" s="73">
        <f t="shared" si="4"/>
        <v>13568.99157692307</v>
      </c>
      <c r="L37" s="73">
        <f t="shared" si="4"/>
        <v>13568.99157692307</v>
      </c>
      <c r="M37" s="73">
        <f t="shared" si="4"/>
        <v>13568.99157692307</v>
      </c>
      <c r="N37" s="73">
        <f t="shared" si="4"/>
        <v>13878.6619065934</v>
      </c>
      <c r="O37" s="73">
        <f t="shared" si="4"/>
        <v>14597.78278571428</v>
      </c>
      <c r="P37" s="73">
        <f t="shared" si="4"/>
        <v>15495.804763736258</v>
      </c>
      <c r="Q37" s="73">
        <f t="shared" si="4"/>
        <v>16623.497071428566</v>
      </c>
      <c r="R37" s="73">
        <f t="shared" si="4"/>
        <v>16623.497071428566</v>
      </c>
      <c r="S37" s="73">
        <f t="shared" si="4"/>
        <v>16623.497071428566</v>
      </c>
      <c r="T37" s="73">
        <f t="shared" si="4"/>
        <v>16623.497071428566</v>
      </c>
      <c r="U37" s="73">
        <f t="shared" si="4"/>
        <v>16623.497071428566</v>
      </c>
    </row>
    <row r="38" spans="2:21" s="2" customFormat="1" ht="12.75">
      <c r="B38" s="73"/>
      <c r="C38" s="73"/>
      <c r="D38" s="73"/>
      <c r="E38" s="73"/>
      <c r="F38" s="73"/>
      <c r="G38" s="73"/>
      <c r="H38" s="73"/>
      <c r="I38" s="73"/>
      <c r="J38" s="73"/>
      <c r="K38" s="73"/>
      <c r="L38" s="73"/>
      <c r="M38" s="73"/>
      <c r="N38" s="73"/>
      <c r="O38" s="73"/>
      <c r="P38" s="73"/>
      <c r="Q38" s="73"/>
      <c r="R38" s="73"/>
      <c r="S38" s="73"/>
      <c r="T38" s="73"/>
      <c r="U38" s="73"/>
    </row>
    <row r="39" spans="1:21" s="2" customFormat="1" ht="12.75">
      <c r="A39" s="2" t="s">
        <v>60</v>
      </c>
      <c r="B39" s="73">
        <v>703.0930000000001</v>
      </c>
      <c r="C39" s="73">
        <v>2355.36155</v>
      </c>
      <c r="D39" s="73">
        <v>3603.3516250000002</v>
      </c>
      <c r="E39" s="73">
        <v>4253.7126499999995</v>
      </c>
      <c r="F39" s="73">
        <v>2091.701675</v>
      </c>
      <c r="G39" s="73"/>
      <c r="H39" s="73"/>
      <c r="I39" s="73"/>
      <c r="J39" s="73"/>
      <c r="K39" s="73"/>
      <c r="L39" s="73"/>
      <c r="M39" s="73"/>
      <c r="N39" s="73"/>
      <c r="O39" s="73"/>
      <c r="P39" s="73"/>
      <c r="Q39" s="73"/>
      <c r="R39" s="73"/>
      <c r="S39" s="73"/>
      <c r="T39" s="73"/>
      <c r="U39" s="73"/>
    </row>
    <row r="40" s="2" customFormat="1" ht="12.75"/>
    <row r="41" spans="1:21" s="2" customFormat="1" ht="12.75">
      <c r="A41" s="74" t="s">
        <v>59</v>
      </c>
      <c r="B41" s="75">
        <f aca="true" t="shared" si="5" ref="B41:U41">B37-B39</f>
        <v>-703.0930000000001</v>
      </c>
      <c r="C41" s="75">
        <f t="shared" si="5"/>
        <v>-2383.2318796703335</v>
      </c>
      <c r="D41" s="75">
        <f t="shared" si="5"/>
        <v>-3835.7093970307697</v>
      </c>
      <c r="E41" s="75">
        <f t="shared" si="5"/>
        <v>-4224.571871868129</v>
      </c>
      <c r="F41" s="75">
        <f t="shared" si="5"/>
        <v>-429.6695196505502</v>
      </c>
      <c r="G41" s="75">
        <f t="shared" si="5"/>
        <v>4685.071631327473</v>
      </c>
      <c r="H41" s="75">
        <f t="shared" si="5"/>
        <v>9411.174519569231</v>
      </c>
      <c r="I41" s="75">
        <f t="shared" si="5"/>
        <v>12356.460830430771</v>
      </c>
      <c r="J41" s="75">
        <f t="shared" si="5"/>
        <v>13351.25956538461</v>
      </c>
      <c r="K41" s="75">
        <f t="shared" si="5"/>
        <v>13568.99157692307</v>
      </c>
      <c r="L41" s="75">
        <f t="shared" si="5"/>
        <v>13568.99157692307</v>
      </c>
      <c r="M41" s="75">
        <f t="shared" si="5"/>
        <v>13568.99157692307</v>
      </c>
      <c r="N41" s="75">
        <f t="shared" si="5"/>
        <v>13878.6619065934</v>
      </c>
      <c r="O41" s="75">
        <f t="shared" si="5"/>
        <v>14597.78278571428</v>
      </c>
      <c r="P41" s="75">
        <f t="shared" si="5"/>
        <v>15495.804763736258</v>
      </c>
      <c r="Q41" s="75">
        <f t="shared" si="5"/>
        <v>16623.497071428566</v>
      </c>
      <c r="R41" s="75">
        <f t="shared" si="5"/>
        <v>16623.497071428566</v>
      </c>
      <c r="S41" s="75">
        <f t="shared" si="5"/>
        <v>16623.497071428566</v>
      </c>
      <c r="T41" s="75">
        <f t="shared" si="5"/>
        <v>16623.497071428566</v>
      </c>
      <c r="U41" s="75">
        <f t="shared" si="5"/>
        <v>16623.497071428566</v>
      </c>
    </row>
    <row r="42" s="78" customFormat="1" ht="13.5" thickBot="1">
      <c r="B42" s="79">
        <f>IRR(B41:U41,0.1)</f>
        <v>0.4181170637490439</v>
      </c>
    </row>
    <row r="43" ht="13.5" thickBot="1"/>
    <row r="44" s="77" customFormat="1" ht="12.75">
      <c r="A44" s="76" t="s">
        <v>68</v>
      </c>
    </row>
    <row r="45" s="2" customFormat="1" ht="12.75">
      <c r="A45" s="2" t="s">
        <v>54</v>
      </c>
    </row>
    <row r="46" spans="1:21" s="2" customFormat="1" ht="12.75">
      <c r="A46" s="72" t="s">
        <v>55</v>
      </c>
      <c r="B46" s="1">
        <v>1</v>
      </c>
      <c r="C46" s="1">
        <v>2</v>
      </c>
      <c r="D46" s="1">
        <v>3</v>
      </c>
      <c r="E46" s="1">
        <v>4</v>
      </c>
      <c r="F46" s="1">
        <v>5</v>
      </c>
      <c r="G46" s="1">
        <v>6</v>
      </c>
      <c r="H46" s="1">
        <v>7</v>
      </c>
      <c r="I46" s="1">
        <v>8</v>
      </c>
      <c r="J46" s="1">
        <v>9</v>
      </c>
      <c r="K46" s="1">
        <v>10</v>
      </c>
      <c r="L46" s="1">
        <v>11</v>
      </c>
      <c r="M46" s="1">
        <v>12</v>
      </c>
      <c r="N46" s="1">
        <v>13</v>
      </c>
      <c r="O46" s="1">
        <v>14</v>
      </c>
      <c r="P46" s="1">
        <v>15</v>
      </c>
      <c r="Q46" s="1">
        <v>16</v>
      </c>
      <c r="R46" s="1">
        <v>17</v>
      </c>
      <c r="S46" s="1">
        <v>18</v>
      </c>
      <c r="T46" s="1">
        <v>19</v>
      </c>
      <c r="U46" s="1">
        <v>20</v>
      </c>
    </row>
    <row r="47" spans="1:21" s="2" customFormat="1" ht="12.75">
      <c r="A47" s="2" t="s">
        <v>56</v>
      </c>
      <c r="B47" s="73">
        <v>0</v>
      </c>
      <c r="C47" s="73">
        <v>-134.5054945054945</v>
      </c>
      <c r="D47" s="73">
        <v>-293.2967032967033</v>
      </c>
      <c r="E47" s="73">
        <v>279.2857142857143</v>
      </c>
      <c r="F47" s="73">
        <v>2204.3956043956046</v>
      </c>
      <c r="G47" s="73">
        <v>5931.318681318681</v>
      </c>
      <c r="H47" s="73">
        <v>9835.714285714286</v>
      </c>
      <c r="I47" s="73">
        <v>12231.593406593407</v>
      </c>
      <c r="J47" s="73">
        <v>12852.747252747253</v>
      </c>
      <c r="K47" s="73">
        <v>12852.747252747253</v>
      </c>
      <c r="L47" s="73">
        <v>12852.747252747253</v>
      </c>
      <c r="M47" s="73">
        <v>12852.747252747253</v>
      </c>
      <c r="N47" s="73">
        <v>12852.747252747253</v>
      </c>
      <c r="O47" s="73">
        <v>12852.747252747253</v>
      </c>
      <c r="P47" s="73">
        <v>12852.747252747253</v>
      </c>
      <c r="Q47" s="73">
        <v>12852.747252747253</v>
      </c>
      <c r="R47" s="73">
        <v>12852.747252747253</v>
      </c>
      <c r="S47" s="73">
        <v>12852.747252747253</v>
      </c>
      <c r="T47" s="73">
        <v>12852.747252747253</v>
      </c>
      <c r="U47" s="73">
        <v>12852.747252747253</v>
      </c>
    </row>
    <row r="48" spans="1:21" s="2" customFormat="1" ht="12.75">
      <c r="A48" s="2" t="s">
        <v>57</v>
      </c>
      <c r="B48" s="73">
        <v>0</v>
      </c>
      <c r="C48" s="73">
        <v>0</v>
      </c>
      <c r="D48" s="73">
        <v>135.0285714285714</v>
      </c>
      <c r="E48" s="73">
        <v>887.2318681318682</v>
      </c>
      <c r="F48" s="73">
        <v>2737.812637362638</v>
      </c>
      <c r="G48" s="73">
        <v>5611.625274725275</v>
      </c>
      <c r="H48" s="73">
        <v>8627.154395604395</v>
      </c>
      <c r="I48" s="73">
        <v>10463.443956043955</v>
      </c>
      <c r="J48" s="73">
        <v>10936.043956043957</v>
      </c>
      <c r="K48" s="73">
        <v>10936.043956043957</v>
      </c>
      <c r="L48" s="73">
        <v>10936.043956043957</v>
      </c>
      <c r="M48" s="73">
        <v>10936.043956043957</v>
      </c>
      <c r="N48" s="73">
        <v>10936.043956043957</v>
      </c>
      <c r="O48" s="73">
        <v>10936.043956043957</v>
      </c>
      <c r="P48" s="73">
        <v>10936.043956043957</v>
      </c>
      <c r="Q48" s="73">
        <v>10936.043956043957</v>
      </c>
      <c r="R48" s="73">
        <v>10936.043956043957</v>
      </c>
      <c r="S48" s="73">
        <v>10936.043956043957</v>
      </c>
      <c r="T48" s="73">
        <v>10936.043956043957</v>
      </c>
      <c r="U48" s="73">
        <v>10936.043956043957</v>
      </c>
    </row>
    <row r="49" spans="1:21" s="2" customFormat="1" ht="12.75">
      <c r="A49" s="2" t="s">
        <v>58</v>
      </c>
      <c r="B49" s="73">
        <f aca="true" t="shared" si="6" ref="B49:U49">B47-B48</f>
        <v>0</v>
      </c>
      <c r="C49" s="73">
        <f t="shared" si="6"/>
        <v>-134.5054945054945</v>
      </c>
      <c r="D49" s="73">
        <f t="shared" si="6"/>
        <v>-428.3252747252747</v>
      </c>
      <c r="E49" s="73">
        <f t="shared" si="6"/>
        <v>-607.946153846154</v>
      </c>
      <c r="F49" s="73">
        <f t="shared" si="6"/>
        <v>-533.4170329670333</v>
      </c>
      <c r="G49" s="73">
        <f t="shared" si="6"/>
        <v>319.6934065934065</v>
      </c>
      <c r="H49" s="73">
        <f t="shared" si="6"/>
        <v>1208.559890109891</v>
      </c>
      <c r="I49" s="73">
        <f t="shared" si="6"/>
        <v>1768.149450549452</v>
      </c>
      <c r="J49" s="73">
        <f t="shared" si="6"/>
        <v>1916.7032967032956</v>
      </c>
      <c r="K49" s="73">
        <f t="shared" si="6"/>
        <v>1916.7032967032956</v>
      </c>
      <c r="L49" s="73">
        <f t="shared" si="6"/>
        <v>1916.7032967032956</v>
      </c>
      <c r="M49" s="73">
        <f t="shared" si="6"/>
        <v>1916.7032967032956</v>
      </c>
      <c r="N49" s="73">
        <f t="shared" si="6"/>
        <v>1916.7032967032956</v>
      </c>
      <c r="O49" s="73">
        <f t="shared" si="6"/>
        <v>1916.7032967032956</v>
      </c>
      <c r="P49" s="73">
        <f t="shared" si="6"/>
        <v>1916.7032967032956</v>
      </c>
      <c r="Q49" s="73">
        <f t="shared" si="6"/>
        <v>1916.7032967032956</v>
      </c>
      <c r="R49" s="73">
        <f t="shared" si="6"/>
        <v>1916.7032967032956</v>
      </c>
      <c r="S49" s="73">
        <f t="shared" si="6"/>
        <v>1916.7032967032956</v>
      </c>
      <c r="T49" s="73">
        <f t="shared" si="6"/>
        <v>1916.7032967032956</v>
      </c>
      <c r="U49" s="73">
        <f t="shared" si="6"/>
        <v>1916.7032967032956</v>
      </c>
    </row>
    <row r="50" spans="2:21" s="2" customFormat="1" ht="12.75">
      <c r="B50" s="73"/>
      <c r="C50" s="73"/>
      <c r="D50" s="73"/>
      <c r="E50" s="73"/>
      <c r="F50" s="73"/>
      <c r="G50" s="73"/>
      <c r="H50" s="73"/>
      <c r="I50" s="73"/>
      <c r="J50" s="73"/>
      <c r="K50" s="73"/>
      <c r="L50" s="73"/>
      <c r="M50" s="73"/>
      <c r="N50" s="73"/>
      <c r="O50" s="73"/>
      <c r="P50" s="73"/>
      <c r="Q50" s="73"/>
      <c r="R50" s="73"/>
      <c r="S50" s="73"/>
      <c r="T50" s="73"/>
      <c r="U50" s="73"/>
    </row>
    <row r="51" spans="1:21" s="2" customFormat="1" ht="12.75">
      <c r="A51" s="2" t="s">
        <v>60</v>
      </c>
      <c r="B51" s="73">
        <v>172</v>
      </c>
      <c r="C51" s="73">
        <v>576.2</v>
      </c>
      <c r="D51" s="73">
        <v>881.5</v>
      </c>
      <c r="E51" s="73">
        <v>1040.6</v>
      </c>
      <c r="F51" s="73">
        <v>511.7</v>
      </c>
      <c r="G51" s="73"/>
      <c r="H51" s="73"/>
      <c r="I51" s="73"/>
      <c r="J51" s="73"/>
      <c r="K51" s="73"/>
      <c r="L51" s="73"/>
      <c r="M51" s="73"/>
      <c r="N51" s="73"/>
      <c r="O51" s="73"/>
      <c r="P51" s="73"/>
      <c r="Q51" s="73"/>
      <c r="R51" s="73"/>
      <c r="S51" s="73"/>
      <c r="T51" s="73"/>
      <c r="U51" s="73"/>
    </row>
    <row r="52" s="2" customFormat="1" ht="12.75"/>
    <row r="53" spans="1:21" s="2" customFormat="1" ht="12.75">
      <c r="A53" s="74" t="s">
        <v>59</v>
      </c>
      <c r="B53" s="75">
        <f aca="true" t="shared" si="7" ref="B53:U53">B49-B51</f>
        <v>-172</v>
      </c>
      <c r="C53" s="75">
        <f t="shared" si="7"/>
        <v>-710.7054945054946</v>
      </c>
      <c r="D53" s="75">
        <f t="shared" si="7"/>
        <v>-1309.8252747252748</v>
      </c>
      <c r="E53" s="75">
        <f t="shared" si="7"/>
        <v>-1648.5461538461539</v>
      </c>
      <c r="F53" s="75">
        <f t="shared" si="7"/>
        <v>-1045.1170329670333</v>
      </c>
      <c r="G53" s="75">
        <f t="shared" si="7"/>
        <v>319.6934065934065</v>
      </c>
      <c r="H53" s="75">
        <f t="shared" si="7"/>
        <v>1208.559890109891</v>
      </c>
      <c r="I53" s="75">
        <f t="shared" si="7"/>
        <v>1768.149450549452</v>
      </c>
      <c r="J53" s="75">
        <f t="shared" si="7"/>
        <v>1916.7032967032956</v>
      </c>
      <c r="K53" s="75">
        <f t="shared" si="7"/>
        <v>1916.7032967032956</v>
      </c>
      <c r="L53" s="75">
        <f t="shared" si="7"/>
        <v>1916.7032967032956</v>
      </c>
      <c r="M53" s="75">
        <f t="shared" si="7"/>
        <v>1916.7032967032956</v>
      </c>
      <c r="N53" s="75">
        <f t="shared" si="7"/>
        <v>1916.7032967032956</v>
      </c>
      <c r="O53" s="75">
        <f t="shared" si="7"/>
        <v>1916.7032967032956</v>
      </c>
      <c r="P53" s="75">
        <f t="shared" si="7"/>
        <v>1916.7032967032956</v>
      </c>
      <c r="Q53" s="75">
        <f t="shared" si="7"/>
        <v>1916.7032967032956</v>
      </c>
      <c r="R53" s="75">
        <f t="shared" si="7"/>
        <v>1916.7032967032956</v>
      </c>
      <c r="S53" s="75">
        <f t="shared" si="7"/>
        <v>1916.7032967032956</v>
      </c>
      <c r="T53" s="75">
        <f t="shared" si="7"/>
        <v>1916.7032967032956</v>
      </c>
      <c r="U53" s="75">
        <f t="shared" si="7"/>
        <v>1916.7032967032956</v>
      </c>
    </row>
    <row r="54" s="78" customFormat="1" ht="13.5" thickBot="1">
      <c r="B54" s="79">
        <f>IRR(B53:U53,0.1)</f>
        <v>0.2131900698914339</v>
      </c>
    </row>
    <row r="55" ht="13.5" thickBot="1"/>
    <row r="56" s="77" customFormat="1" ht="12.75">
      <c r="A56" s="76" t="s">
        <v>69</v>
      </c>
    </row>
    <row r="57" s="2" customFormat="1" ht="12.75">
      <c r="A57" s="2" t="s">
        <v>54</v>
      </c>
    </row>
    <row r="58" spans="1:21" s="2" customFormat="1" ht="12.75">
      <c r="A58" s="72" t="s">
        <v>55</v>
      </c>
      <c r="B58" s="1">
        <v>1</v>
      </c>
      <c r="C58" s="1">
        <v>2</v>
      </c>
      <c r="D58" s="1">
        <v>3</v>
      </c>
      <c r="E58" s="1">
        <v>4</v>
      </c>
      <c r="F58" s="1">
        <v>5</v>
      </c>
      <c r="G58" s="1">
        <v>6</v>
      </c>
      <c r="H58" s="1">
        <v>7</v>
      </c>
      <c r="I58" s="1">
        <v>8</v>
      </c>
      <c r="J58" s="1">
        <v>9</v>
      </c>
      <c r="K58" s="1">
        <v>10</v>
      </c>
      <c r="L58" s="1">
        <v>11</v>
      </c>
      <c r="M58" s="1">
        <v>12</v>
      </c>
      <c r="N58" s="1">
        <v>13</v>
      </c>
      <c r="O58" s="1">
        <v>14</v>
      </c>
      <c r="P58" s="1">
        <v>15</v>
      </c>
      <c r="Q58" s="1">
        <v>16</v>
      </c>
      <c r="R58" s="1">
        <v>17</v>
      </c>
      <c r="S58" s="1">
        <v>18</v>
      </c>
      <c r="T58" s="1">
        <v>19</v>
      </c>
      <c r="U58" s="1">
        <v>20</v>
      </c>
    </row>
    <row r="59" spans="1:21" s="2" customFormat="1" ht="12.75">
      <c r="A59" s="2" t="s">
        <v>56</v>
      </c>
      <c r="B59" s="73">
        <v>0</v>
      </c>
      <c r="C59" s="73">
        <v>242.57142857142858</v>
      </c>
      <c r="D59" s="73">
        <v>724.2857142857143</v>
      </c>
      <c r="E59" s="73">
        <v>1360.9285714285716</v>
      </c>
      <c r="F59" s="73">
        <v>2345.5714285714284</v>
      </c>
      <c r="G59" s="73">
        <v>2818.071428571429</v>
      </c>
      <c r="H59" s="73">
        <v>3335.3571428571427</v>
      </c>
      <c r="I59" s="73">
        <v>3335.3571428571427</v>
      </c>
      <c r="J59" s="73">
        <v>3335.3571428571427</v>
      </c>
      <c r="K59" s="73">
        <v>3335.3571428571427</v>
      </c>
      <c r="L59" s="73">
        <v>3335.3571428571427</v>
      </c>
      <c r="M59" s="73">
        <v>3335.3571428571427</v>
      </c>
      <c r="N59" s="73">
        <v>3335.3571428571427</v>
      </c>
      <c r="O59" s="73">
        <v>3335.3571428571427</v>
      </c>
      <c r="P59" s="73">
        <v>3335.3571428571427</v>
      </c>
      <c r="Q59" s="73">
        <v>3335.3571428571427</v>
      </c>
      <c r="R59" s="73">
        <v>3335.3571428571427</v>
      </c>
      <c r="S59" s="73">
        <v>3335.3571428571427</v>
      </c>
      <c r="T59" s="73">
        <v>3335.3571428571427</v>
      </c>
      <c r="U59" s="73">
        <v>3335.3571428571427</v>
      </c>
    </row>
    <row r="60" spans="1:21" s="2" customFormat="1" ht="12.75">
      <c r="A60" s="2" t="s">
        <v>57</v>
      </c>
      <c r="B60" s="73">
        <v>0</v>
      </c>
      <c r="C60" s="73">
        <v>233.55274725274725</v>
      </c>
      <c r="D60" s="73">
        <v>580.5807692307692</v>
      </c>
      <c r="E60" s="73">
        <v>786.4868131868132</v>
      </c>
      <c r="F60" s="73">
        <v>1284.54010989011</v>
      </c>
      <c r="G60" s="73">
        <v>1284.54010989011</v>
      </c>
      <c r="H60" s="73">
        <v>1284.54010989011</v>
      </c>
      <c r="I60" s="73">
        <v>1284.54010989011</v>
      </c>
      <c r="J60" s="73">
        <v>1284.54010989011</v>
      </c>
      <c r="K60" s="73">
        <v>1284.54010989011</v>
      </c>
      <c r="L60" s="73">
        <v>1284.54010989011</v>
      </c>
      <c r="M60" s="73">
        <v>1284.54010989011</v>
      </c>
      <c r="N60" s="73">
        <v>1284.54010989011</v>
      </c>
      <c r="O60" s="73">
        <v>1284.54010989011</v>
      </c>
      <c r="P60" s="73">
        <v>1284.54010989011</v>
      </c>
      <c r="Q60" s="73">
        <v>1284.54010989011</v>
      </c>
      <c r="R60" s="73">
        <v>1284.54010989011</v>
      </c>
      <c r="S60" s="73">
        <v>1284.54010989011</v>
      </c>
      <c r="T60" s="73">
        <v>1284.54010989011</v>
      </c>
      <c r="U60" s="73">
        <v>1284.54010989011</v>
      </c>
    </row>
    <row r="61" spans="1:21" s="2" customFormat="1" ht="12.75">
      <c r="A61" s="2" t="s">
        <v>58</v>
      </c>
      <c r="B61" s="73">
        <f aca="true" t="shared" si="8" ref="B61:U61">B59-B60</f>
        <v>0</v>
      </c>
      <c r="C61" s="73">
        <f t="shared" si="8"/>
        <v>9.018681318681331</v>
      </c>
      <c r="D61" s="73">
        <f t="shared" si="8"/>
        <v>143.70494505494514</v>
      </c>
      <c r="E61" s="73">
        <f t="shared" si="8"/>
        <v>574.4417582417584</v>
      </c>
      <c r="F61" s="73">
        <f t="shared" si="8"/>
        <v>1061.0313186813185</v>
      </c>
      <c r="G61" s="73">
        <f t="shared" si="8"/>
        <v>1533.531318681319</v>
      </c>
      <c r="H61" s="73">
        <f t="shared" si="8"/>
        <v>2050.817032967033</v>
      </c>
      <c r="I61" s="73">
        <f t="shared" si="8"/>
        <v>2050.817032967033</v>
      </c>
      <c r="J61" s="73">
        <f t="shared" si="8"/>
        <v>2050.817032967033</v>
      </c>
      <c r="K61" s="73">
        <f t="shared" si="8"/>
        <v>2050.817032967033</v>
      </c>
      <c r="L61" s="73">
        <f t="shared" si="8"/>
        <v>2050.817032967033</v>
      </c>
      <c r="M61" s="73">
        <f t="shared" si="8"/>
        <v>2050.817032967033</v>
      </c>
      <c r="N61" s="73">
        <f t="shared" si="8"/>
        <v>2050.817032967033</v>
      </c>
      <c r="O61" s="73">
        <f t="shared" si="8"/>
        <v>2050.817032967033</v>
      </c>
      <c r="P61" s="73">
        <f t="shared" si="8"/>
        <v>2050.817032967033</v>
      </c>
      <c r="Q61" s="73">
        <f t="shared" si="8"/>
        <v>2050.817032967033</v>
      </c>
      <c r="R61" s="73">
        <f t="shared" si="8"/>
        <v>2050.817032967033</v>
      </c>
      <c r="S61" s="73">
        <f t="shared" si="8"/>
        <v>2050.817032967033</v>
      </c>
      <c r="T61" s="73">
        <f t="shared" si="8"/>
        <v>2050.817032967033</v>
      </c>
      <c r="U61" s="73">
        <f t="shared" si="8"/>
        <v>2050.817032967033</v>
      </c>
    </row>
    <row r="62" spans="2:21" s="2" customFormat="1" ht="12.75">
      <c r="B62" s="73"/>
      <c r="C62" s="73"/>
      <c r="D62" s="73"/>
      <c r="E62" s="73"/>
      <c r="F62" s="73"/>
      <c r="G62" s="73"/>
      <c r="H62" s="73"/>
      <c r="I62" s="73"/>
      <c r="J62" s="73"/>
      <c r="K62" s="73"/>
      <c r="L62" s="73"/>
      <c r="M62" s="73"/>
      <c r="N62" s="73"/>
      <c r="O62" s="73"/>
      <c r="P62" s="73"/>
      <c r="Q62" s="73"/>
      <c r="R62" s="73"/>
      <c r="S62" s="73"/>
      <c r="T62" s="73"/>
      <c r="U62" s="73"/>
    </row>
    <row r="63" spans="1:21" s="2" customFormat="1" ht="12.75">
      <c r="A63" s="2" t="s">
        <v>60</v>
      </c>
      <c r="B63" s="73">
        <v>157.46600000000004</v>
      </c>
      <c r="C63" s="73">
        <v>527.5111</v>
      </c>
      <c r="D63" s="73">
        <v>807.01325</v>
      </c>
      <c r="E63" s="73">
        <v>952.6692999999998</v>
      </c>
      <c r="F63" s="73">
        <v>468.46134999999987</v>
      </c>
      <c r="G63" s="73"/>
      <c r="H63" s="73"/>
      <c r="I63" s="73"/>
      <c r="J63" s="73"/>
      <c r="K63" s="73"/>
      <c r="L63" s="73"/>
      <c r="M63" s="73"/>
      <c r="N63" s="73"/>
      <c r="O63" s="73"/>
      <c r="P63" s="73"/>
      <c r="Q63" s="73"/>
      <c r="R63" s="73"/>
      <c r="S63" s="73"/>
      <c r="T63" s="73"/>
      <c r="U63" s="73"/>
    </row>
    <row r="64" s="2" customFormat="1" ht="12.75"/>
    <row r="65" spans="1:21" s="2" customFormat="1" ht="12.75">
      <c r="A65" s="74" t="s">
        <v>59</v>
      </c>
      <c r="B65" s="75">
        <f aca="true" t="shared" si="9" ref="B65:U65">B61-B63</f>
        <v>-157.46600000000004</v>
      </c>
      <c r="C65" s="75">
        <f t="shared" si="9"/>
        <v>-518.4924186813187</v>
      </c>
      <c r="D65" s="75">
        <f t="shared" si="9"/>
        <v>-663.3083049450548</v>
      </c>
      <c r="E65" s="75">
        <f t="shared" si="9"/>
        <v>-378.2275417582414</v>
      </c>
      <c r="F65" s="75">
        <f t="shared" si="9"/>
        <v>592.5699686813186</v>
      </c>
      <c r="G65" s="75">
        <f t="shared" si="9"/>
        <v>1533.531318681319</v>
      </c>
      <c r="H65" s="75">
        <f t="shared" si="9"/>
        <v>2050.817032967033</v>
      </c>
      <c r="I65" s="75">
        <f t="shared" si="9"/>
        <v>2050.817032967033</v>
      </c>
      <c r="J65" s="75">
        <f t="shared" si="9"/>
        <v>2050.817032967033</v>
      </c>
      <c r="K65" s="75">
        <f t="shared" si="9"/>
        <v>2050.817032967033</v>
      </c>
      <c r="L65" s="75">
        <f t="shared" si="9"/>
        <v>2050.817032967033</v>
      </c>
      <c r="M65" s="75">
        <f t="shared" si="9"/>
        <v>2050.817032967033</v>
      </c>
      <c r="N65" s="75">
        <f t="shared" si="9"/>
        <v>2050.817032967033</v>
      </c>
      <c r="O65" s="75">
        <f t="shared" si="9"/>
        <v>2050.817032967033</v>
      </c>
      <c r="P65" s="75">
        <f t="shared" si="9"/>
        <v>2050.817032967033</v>
      </c>
      <c r="Q65" s="75">
        <f t="shared" si="9"/>
        <v>2050.817032967033</v>
      </c>
      <c r="R65" s="75">
        <f t="shared" si="9"/>
        <v>2050.817032967033</v>
      </c>
      <c r="S65" s="75">
        <f t="shared" si="9"/>
        <v>2050.817032967033</v>
      </c>
      <c r="T65" s="75">
        <f t="shared" si="9"/>
        <v>2050.817032967033</v>
      </c>
      <c r="U65" s="75">
        <f t="shared" si="9"/>
        <v>2050.817032967033</v>
      </c>
    </row>
    <row r="66" s="78" customFormat="1" ht="13.5" thickBot="1">
      <c r="B66" s="79">
        <f>IRR(B65:U65,0.1)</f>
        <v>0.48335766334313035</v>
      </c>
    </row>
    <row r="67" ht="13.5" thickBot="1"/>
    <row r="68" s="77" customFormat="1" ht="12.75">
      <c r="A68" s="76" t="s">
        <v>72</v>
      </c>
    </row>
    <row r="69" s="2" customFormat="1" ht="12.75">
      <c r="A69" s="2" t="s">
        <v>54</v>
      </c>
    </row>
    <row r="70" spans="1:21" s="2" customFormat="1" ht="12.75">
      <c r="A70" s="72" t="s">
        <v>55</v>
      </c>
      <c r="B70" s="1">
        <v>1</v>
      </c>
      <c r="C70" s="1">
        <v>2</v>
      </c>
      <c r="D70" s="1">
        <v>3</v>
      </c>
      <c r="E70" s="1">
        <v>4</v>
      </c>
      <c r="F70" s="1">
        <v>5</v>
      </c>
      <c r="G70" s="1">
        <v>6</v>
      </c>
      <c r="H70" s="1">
        <v>7</v>
      </c>
      <c r="I70" s="1">
        <v>8</v>
      </c>
      <c r="J70" s="1">
        <v>9</v>
      </c>
      <c r="K70" s="1">
        <v>10</v>
      </c>
      <c r="L70" s="1">
        <v>11</v>
      </c>
      <c r="M70" s="1">
        <v>12</v>
      </c>
      <c r="N70" s="1">
        <v>13</v>
      </c>
      <c r="O70" s="1">
        <v>14</v>
      </c>
      <c r="P70" s="1">
        <v>15</v>
      </c>
      <c r="Q70" s="1">
        <v>16</v>
      </c>
      <c r="R70" s="1">
        <v>17</v>
      </c>
      <c r="S70" s="1">
        <v>18</v>
      </c>
      <c r="T70" s="1">
        <v>19</v>
      </c>
      <c r="U70" s="1">
        <v>20</v>
      </c>
    </row>
    <row r="71" spans="1:21" s="2" customFormat="1" ht="12.75">
      <c r="A71" s="2" t="s">
        <v>56</v>
      </c>
      <c r="B71" s="73">
        <v>0</v>
      </c>
      <c r="C71" s="73">
        <v>8.815714285714286</v>
      </c>
      <c r="D71" s="73">
        <v>60.98112593406593</v>
      </c>
      <c r="E71" s="73">
        <v>238.8897725274725</v>
      </c>
      <c r="F71" s="73">
        <v>637.807246978022</v>
      </c>
      <c r="G71" s="73">
        <v>1232.4255839010987</v>
      </c>
      <c r="H71" s="73">
        <v>1887.084309725275</v>
      </c>
      <c r="I71" s="73">
        <v>2370.2417263186812</v>
      </c>
      <c r="J71" s="73">
        <v>2579.048226923077</v>
      </c>
      <c r="K71" s="73">
        <v>2649.351923076923</v>
      </c>
      <c r="L71" s="73">
        <v>2649.351923076923</v>
      </c>
      <c r="M71" s="73">
        <v>2649.351923076923</v>
      </c>
      <c r="N71" s="73">
        <v>2649.351923076923</v>
      </c>
      <c r="O71" s="73">
        <v>2649.351923076923</v>
      </c>
      <c r="P71" s="73">
        <v>2649.351923076923</v>
      </c>
      <c r="Q71" s="73">
        <v>2649.351923076923</v>
      </c>
      <c r="R71" s="73">
        <v>2649.351923076923</v>
      </c>
      <c r="S71" s="73">
        <v>2649.351923076923</v>
      </c>
      <c r="T71" s="73">
        <v>2649.351923076923</v>
      </c>
      <c r="U71" s="73">
        <v>2649.351923076923</v>
      </c>
    </row>
    <row r="72" spans="1:21" s="2" customFormat="1" ht="12.75">
      <c r="A72" s="2" t="s">
        <v>57</v>
      </c>
      <c r="B72" s="73">
        <v>0</v>
      </c>
      <c r="C72" s="73">
        <v>0</v>
      </c>
      <c r="D72" s="73">
        <v>83.89789635164868</v>
      </c>
      <c r="E72" s="73">
        <v>252.84500273406601</v>
      </c>
      <c r="F72" s="73">
        <v>407.1801473142855</v>
      </c>
      <c r="G72" s="73">
        <v>595.0131208615385</v>
      </c>
      <c r="H72" s="73">
        <v>481.28679241318673</v>
      </c>
      <c r="I72" s="73">
        <v>519.1763535560441</v>
      </c>
      <c r="J72" s="73">
        <v>544.675112967033</v>
      </c>
      <c r="K72" s="73">
        <v>554.0299252747253</v>
      </c>
      <c r="L72" s="73">
        <v>554.0299252747253</v>
      </c>
      <c r="M72" s="73">
        <v>554.0299252747253</v>
      </c>
      <c r="N72" s="73">
        <v>520.4035516483516</v>
      </c>
      <c r="O72" s="73">
        <v>436.3376175824176</v>
      </c>
      <c r="P72" s="73">
        <v>335.4584967032967</v>
      </c>
      <c r="Q72" s="73">
        <v>217.766189010989</v>
      </c>
      <c r="R72" s="73">
        <v>217.766189010989</v>
      </c>
      <c r="S72" s="73">
        <v>217.766189010989</v>
      </c>
      <c r="T72" s="73">
        <v>217.766189010989</v>
      </c>
      <c r="U72" s="73">
        <v>217.766189010989</v>
      </c>
    </row>
    <row r="73" spans="1:21" s="2" customFormat="1" ht="12.75">
      <c r="A73" s="2" t="s">
        <v>58</v>
      </c>
      <c r="B73" s="73">
        <f aca="true" t="shared" si="10" ref="B73:U73">B71-B72</f>
        <v>0</v>
      </c>
      <c r="C73" s="73">
        <f t="shared" si="10"/>
        <v>8.815714285714286</v>
      </c>
      <c r="D73" s="73">
        <f t="shared" si="10"/>
        <v>-22.916770417582754</v>
      </c>
      <c r="E73" s="73">
        <f t="shared" si="10"/>
        <v>-13.955230206593512</v>
      </c>
      <c r="F73" s="73">
        <f t="shared" si="10"/>
        <v>230.62709966373654</v>
      </c>
      <c r="G73" s="73">
        <f t="shared" si="10"/>
        <v>637.4124630395602</v>
      </c>
      <c r="H73" s="73">
        <f t="shared" si="10"/>
        <v>1405.7975173120883</v>
      </c>
      <c r="I73" s="73">
        <f t="shared" si="10"/>
        <v>1851.0653727626373</v>
      </c>
      <c r="J73" s="73">
        <f t="shared" si="10"/>
        <v>2034.373113956044</v>
      </c>
      <c r="K73" s="73">
        <f t="shared" si="10"/>
        <v>2095.3219978021975</v>
      </c>
      <c r="L73" s="73">
        <f t="shared" si="10"/>
        <v>2095.3219978021975</v>
      </c>
      <c r="M73" s="73">
        <f t="shared" si="10"/>
        <v>2095.3219978021975</v>
      </c>
      <c r="N73" s="73">
        <f t="shared" si="10"/>
        <v>2128.9483714285716</v>
      </c>
      <c r="O73" s="73">
        <f t="shared" si="10"/>
        <v>2213.0143054945056</v>
      </c>
      <c r="P73" s="73">
        <f t="shared" si="10"/>
        <v>2313.8934263736264</v>
      </c>
      <c r="Q73" s="73">
        <f t="shared" si="10"/>
        <v>2431.585734065934</v>
      </c>
      <c r="R73" s="73">
        <f t="shared" si="10"/>
        <v>2431.585734065934</v>
      </c>
      <c r="S73" s="73">
        <f t="shared" si="10"/>
        <v>2431.585734065934</v>
      </c>
      <c r="T73" s="73">
        <f t="shared" si="10"/>
        <v>2431.585734065934</v>
      </c>
      <c r="U73" s="73">
        <f t="shared" si="10"/>
        <v>2431.585734065934</v>
      </c>
    </row>
    <row r="74" spans="2:21" s="2" customFormat="1" ht="12.75">
      <c r="B74" s="73"/>
      <c r="C74" s="73"/>
      <c r="D74" s="73"/>
      <c r="E74" s="73"/>
      <c r="F74" s="73"/>
      <c r="G74" s="73"/>
      <c r="H74" s="73"/>
      <c r="I74" s="73"/>
      <c r="J74" s="73"/>
      <c r="K74" s="73"/>
      <c r="L74" s="73"/>
      <c r="M74" s="73"/>
      <c r="N74" s="73"/>
      <c r="O74" s="73"/>
      <c r="P74" s="73"/>
      <c r="Q74" s="73"/>
      <c r="R74" s="73"/>
      <c r="S74" s="73"/>
      <c r="T74" s="73"/>
      <c r="U74" s="73"/>
    </row>
    <row r="75" spans="1:21" s="2" customFormat="1" ht="12.75">
      <c r="A75" s="2" t="s">
        <v>60</v>
      </c>
      <c r="B75" s="73">
        <v>258</v>
      </c>
      <c r="C75" s="73">
        <v>864.3</v>
      </c>
      <c r="D75" s="73">
        <v>1322.25</v>
      </c>
      <c r="E75" s="73">
        <v>1560.9</v>
      </c>
      <c r="F75" s="73">
        <v>767.55</v>
      </c>
      <c r="G75" s="73"/>
      <c r="H75" s="73"/>
      <c r="I75" s="73"/>
      <c r="J75" s="73"/>
      <c r="K75" s="73"/>
      <c r="L75" s="73"/>
      <c r="M75" s="73"/>
      <c r="N75" s="73"/>
      <c r="O75" s="73"/>
      <c r="P75" s="73"/>
      <c r="Q75" s="73"/>
      <c r="R75" s="73"/>
      <c r="S75" s="73"/>
      <c r="T75" s="73"/>
      <c r="U75" s="73"/>
    </row>
    <row r="76" s="2" customFormat="1" ht="12.75"/>
    <row r="77" spans="1:21" s="2" customFormat="1" ht="12.75">
      <c r="A77" s="74" t="s">
        <v>59</v>
      </c>
      <c r="B77" s="75">
        <f aca="true" t="shared" si="11" ref="B77:U77">B73-B75</f>
        <v>-258</v>
      </c>
      <c r="C77" s="75">
        <f t="shared" si="11"/>
        <v>-855.4842857142856</v>
      </c>
      <c r="D77" s="75">
        <f t="shared" si="11"/>
        <v>-1345.1667704175827</v>
      </c>
      <c r="E77" s="75">
        <f t="shared" si="11"/>
        <v>-1574.8552302065937</v>
      </c>
      <c r="F77" s="75">
        <f t="shared" si="11"/>
        <v>-536.9229003362634</v>
      </c>
      <c r="G77" s="75">
        <f t="shared" si="11"/>
        <v>637.4124630395602</v>
      </c>
      <c r="H77" s="75">
        <f t="shared" si="11"/>
        <v>1405.7975173120883</v>
      </c>
      <c r="I77" s="75">
        <f t="shared" si="11"/>
        <v>1851.0653727626373</v>
      </c>
      <c r="J77" s="75">
        <f t="shared" si="11"/>
        <v>2034.373113956044</v>
      </c>
      <c r="K77" s="75">
        <f t="shared" si="11"/>
        <v>2095.3219978021975</v>
      </c>
      <c r="L77" s="75">
        <f t="shared" si="11"/>
        <v>2095.3219978021975</v>
      </c>
      <c r="M77" s="75">
        <f t="shared" si="11"/>
        <v>2095.3219978021975</v>
      </c>
      <c r="N77" s="75">
        <f t="shared" si="11"/>
        <v>2128.9483714285716</v>
      </c>
      <c r="O77" s="75">
        <f t="shared" si="11"/>
        <v>2213.0143054945056</v>
      </c>
      <c r="P77" s="75">
        <f t="shared" si="11"/>
        <v>2313.8934263736264</v>
      </c>
      <c r="Q77" s="75">
        <f t="shared" si="11"/>
        <v>2431.585734065934</v>
      </c>
      <c r="R77" s="75">
        <f t="shared" si="11"/>
        <v>2431.585734065934</v>
      </c>
      <c r="S77" s="75">
        <f t="shared" si="11"/>
        <v>2431.585734065934</v>
      </c>
      <c r="T77" s="75">
        <f t="shared" si="11"/>
        <v>2431.585734065934</v>
      </c>
      <c r="U77" s="75">
        <f t="shared" si="11"/>
        <v>2431.585734065934</v>
      </c>
    </row>
    <row r="78" s="78" customFormat="1" ht="13.5" thickBot="1">
      <c r="B78" s="79">
        <f>IRR(B77:U77,0.1)</f>
        <v>0.2390901811734114</v>
      </c>
    </row>
    <row r="79" ht="13.5" thickBot="1"/>
    <row r="80" s="77" customFormat="1" ht="12.75">
      <c r="A80" s="76" t="s">
        <v>73</v>
      </c>
    </row>
    <row r="81" spans="1:21" s="2" customFormat="1" ht="12.75">
      <c r="A81" s="2" t="s">
        <v>55</v>
      </c>
      <c r="B81" s="2">
        <v>1</v>
      </c>
      <c r="C81" s="2">
        <v>2</v>
      </c>
      <c r="D81" s="2">
        <v>3</v>
      </c>
      <c r="E81" s="2">
        <v>4</v>
      </c>
      <c r="F81" s="2">
        <v>5</v>
      </c>
      <c r="G81" s="2">
        <v>6</v>
      </c>
      <c r="H81" s="2">
        <v>7</v>
      </c>
      <c r="I81" s="2">
        <v>8</v>
      </c>
      <c r="J81" s="2">
        <v>9</v>
      </c>
      <c r="K81" s="2">
        <v>10</v>
      </c>
      <c r="L81" s="2">
        <v>11</v>
      </c>
      <c r="M81" s="2">
        <v>12</v>
      </c>
      <c r="N81" s="2">
        <v>13</v>
      </c>
      <c r="O81" s="2">
        <v>14</v>
      </c>
      <c r="P81" s="2">
        <v>15</v>
      </c>
      <c r="Q81" s="2">
        <v>16</v>
      </c>
      <c r="R81" s="2">
        <v>17</v>
      </c>
      <c r="S81" s="2">
        <v>18</v>
      </c>
      <c r="T81" s="2">
        <v>19</v>
      </c>
      <c r="U81" s="2">
        <v>20</v>
      </c>
    </row>
    <row r="82" spans="1:21" s="2" customFormat="1" ht="12.75">
      <c r="A82" s="2" t="s">
        <v>56</v>
      </c>
      <c r="B82" s="2">
        <f>B11+B23+B35+B47+B59+B71</f>
        <v>0</v>
      </c>
      <c r="C82" s="2">
        <f aca="true" t="shared" si="12" ref="C82:U82">C11+C23+C35+C47+C59+C71</f>
        <v>13.583989010985256</v>
      </c>
      <c r="D82" s="73">
        <f>D11+D23+D35+D47+D59+D71</f>
        <v>804.2309172725268</v>
      </c>
      <c r="E82" s="2">
        <f t="shared" si="12"/>
        <v>4934.95577305012</v>
      </c>
      <c r="F82" s="2">
        <f t="shared" si="12"/>
        <v>14973.936670385052</v>
      </c>
      <c r="G82" s="2">
        <f t="shared" si="12"/>
        <v>31353.78031527121</v>
      </c>
      <c r="H82" s="2">
        <f t="shared" si="12"/>
        <v>49916.36852352923</v>
      </c>
      <c r="I82" s="2">
        <f t="shared" si="12"/>
        <v>63693.3326643688</v>
      </c>
      <c r="J82" s="2">
        <f t="shared" si="12"/>
        <v>70596.97562181317</v>
      </c>
      <c r="K82" s="2">
        <f t="shared" si="12"/>
        <v>73872.80332087912</v>
      </c>
      <c r="L82" s="2">
        <f t="shared" si="12"/>
        <v>73872.80332087912</v>
      </c>
      <c r="M82" s="2">
        <f t="shared" si="12"/>
        <v>73872.80332087912</v>
      </c>
      <c r="N82" s="2">
        <f t="shared" si="12"/>
        <v>73872.80332087912</v>
      </c>
      <c r="O82" s="2">
        <f t="shared" si="12"/>
        <v>73872.80332087912</v>
      </c>
      <c r="P82" s="2">
        <f t="shared" si="12"/>
        <v>73872.80332087912</v>
      </c>
      <c r="Q82" s="2">
        <f t="shared" si="12"/>
        <v>73872.80332087912</v>
      </c>
      <c r="R82" s="2">
        <f t="shared" si="12"/>
        <v>73872.80332087912</v>
      </c>
      <c r="S82" s="2">
        <f t="shared" si="12"/>
        <v>73872.80332087912</v>
      </c>
      <c r="T82" s="2">
        <f t="shared" si="12"/>
        <v>73872.80332087912</v>
      </c>
      <c r="U82" s="2">
        <f t="shared" si="12"/>
        <v>73872.80332087912</v>
      </c>
    </row>
    <row r="83" spans="1:21" s="2" customFormat="1" ht="12.75">
      <c r="A83" s="2" t="s">
        <v>57</v>
      </c>
      <c r="B83" s="2">
        <f>B12+B24+B36+B48+B60+B72</f>
        <v>0</v>
      </c>
      <c r="C83" s="2">
        <f aca="true" t="shared" si="13" ref="C83:U83">C12+C24+C36+C48+C60+C72</f>
        <v>261.4230769230769</v>
      </c>
      <c r="D83" s="2">
        <f t="shared" si="13"/>
        <v>1883.3934483846156</v>
      </c>
      <c r="E83" s="2">
        <f t="shared" si="13"/>
        <v>5677.6776458769245</v>
      </c>
      <c r="F83" s="2">
        <f t="shared" si="13"/>
        <v>12430.940822116485</v>
      </c>
      <c r="G83" s="2">
        <f t="shared" si="13"/>
        <v>21686.85616274066</v>
      </c>
      <c r="H83" s="2">
        <f t="shared" si="13"/>
        <v>28477.37907354505</v>
      </c>
      <c r="I83" s="2">
        <f t="shared" si="13"/>
        <v>34118.9956832044</v>
      </c>
      <c r="J83" s="2">
        <f t="shared" si="13"/>
        <v>36516.889280736264</v>
      </c>
      <c r="K83" s="2">
        <f t="shared" si="13"/>
        <v>37177.27982912088</v>
      </c>
      <c r="L83" s="2">
        <f t="shared" si="13"/>
        <v>37177.27982912088</v>
      </c>
      <c r="M83" s="2">
        <f t="shared" si="13"/>
        <v>37177.27982912088</v>
      </c>
      <c r="N83" s="2">
        <f t="shared" si="13"/>
        <v>36688.73037857143</v>
      </c>
      <c r="O83" s="2">
        <f t="shared" si="13"/>
        <v>35547.23587307692</v>
      </c>
      <c r="P83" s="2">
        <f t="shared" si="13"/>
        <v>34125.895213736265</v>
      </c>
      <c r="Q83" s="2">
        <f t="shared" si="13"/>
        <v>32367.27982912087</v>
      </c>
      <c r="R83" s="2">
        <f t="shared" si="13"/>
        <v>32367.27982912087</v>
      </c>
      <c r="S83" s="2">
        <f t="shared" si="13"/>
        <v>32367.27982912087</v>
      </c>
      <c r="T83" s="2">
        <f t="shared" si="13"/>
        <v>32367.27982912087</v>
      </c>
      <c r="U83" s="2">
        <f t="shared" si="13"/>
        <v>32367.27982912087</v>
      </c>
    </row>
    <row r="84" spans="1:21" s="2" customFormat="1" ht="12.75">
      <c r="A84" s="2" t="s">
        <v>58</v>
      </c>
      <c r="B84" s="2">
        <f aca="true" t="shared" si="14" ref="B84:U84">B82-B83</f>
        <v>0</v>
      </c>
      <c r="C84" s="2">
        <f t="shared" si="14"/>
        <v>-247.83908791209166</v>
      </c>
      <c r="D84" s="2">
        <f t="shared" si="14"/>
        <v>-1079.1625311120888</v>
      </c>
      <c r="E84" s="2">
        <f t="shared" si="14"/>
        <v>-742.7218728268044</v>
      </c>
      <c r="F84" s="2">
        <f t="shared" si="14"/>
        <v>2542.995848268567</v>
      </c>
      <c r="G84" s="2">
        <f t="shared" si="14"/>
        <v>9666.924152530552</v>
      </c>
      <c r="H84" s="2">
        <f t="shared" si="14"/>
        <v>21438.98944998418</v>
      </c>
      <c r="I84" s="2">
        <f t="shared" si="14"/>
        <v>29574.3369811644</v>
      </c>
      <c r="J84" s="2">
        <f t="shared" si="14"/>
        <v>34080.0863410769</v>
      </c>
      <c r="K84" s="2">
        <f t="shared" si="14"/>
        <v>36695.523491758235</v>
      </c>
      <c r="L84" s="2">
        <f t="shared" si="14"/>
        <v>36695.523491758235</v>
      </c>
      <c r="M84" s="2">
        <f t="shared" si="14"/>
        <v>36695.523491758235</v>
      </c>
      <c r="N84" s="2">
        <f t="shared" si="14"/>
        <v>37184.072942307685</v>
      </c>
      <c r="O84" s="2">
        <f t="shared" si="14"/>
        <v>38325.5674478022</v>
      </c>
      <c r="P84" s="2">
        <f t="shared" si="14"/>
        <v>39746.90810714285</v>
      </c>
      <c r="Q84" s="2">
        <f t="shared" si="14"/>
        <v>41505.52349175824</v>
      </c>
      <c r="R84" s="2">
        <f t="shared" si="14"/>
        <v>41505.52349175824</v>
      </c>
      <c r="S84" s="2">
        <f t="shared" si="14"/>
        <v>41505.52349175824</v>
      </c>
      <c r="T84" s="2">
        <f t="shared" si="14"/>
        <v>41505.52349175824</v>
      </c>
      <c r="U84" s="2">
        <f t="shared" si="14"/>
        <v>41505.52349175824</v>
      </c>
    </row>
    <row r="85" s="2" customFormat="1" ht="12.75"/>
    <row r="86" spans="1:6" s="2" customFormat="1" ht="12.75">
      <c r="A86" s="2" t="s">
        <v>74</v>
      </c>
      <c r="B86" s="2">
        <f>B15+B27+B39+B51+B63+B75</f>
        <v>2379.491</v>
      </c>
      <c r="C86" s="2">
        <f>C15+C27+C39+C51+C63+C75</f>
        <v>7971.29485</v>
      </c>
      <c r="D86" s="73">
        <f>D15+D27+D39+D51+D63+D75</f>
        <v>12194.891375</v>
      </c>
      <c r="E86" s="2">
        <f>E15+E27+E39+E51+E63+E75</f>
        <v>14395.920549999999</v>
      </c>
      <c r="F86" s="2">
        <f>F15+F27+F39+F51+F63+F75</f>
        <v>7078.985724999999</v>
      </c>
    </row>
    <row r="87" s="2" customFormat="1" ht="12.75"/>
    <row r="88" spans="1:21" s="74" customFormat="1" ht="12.75">
      <c r="A88" s="74" t="s">
        <v>59</v>
      </c>
      <c r="B88" s="74">
        <f aca="true" t="shared" si="15" ref="B88:U88">B84-B86</f>
        <v>-2379.491</v>
      </c>
      <c r="C88" s="74">
        <f t="shared" si="15"/>
        <v>-8219.133937912093</v>
      </c>
      <c r="D88" s="75">
        <f>D84-D86</f>
        <v>-13274.053906112087</v>
      </c>
      <c r="E88" s="74">
        <f t="shared" si="15"/>
        <v>-15138.642422826804</v>
      </c>
      <c r="F88" s="74">
        <f t="shared" si="15"/>
        <v>-4535.989876731432</v>
      </c>
      <c r="G88" s="74">
        <f t="shared" si="15"/>
        <v>9666.924152530552</v>
      </c>
      <c r="H88" s="74">
        <f t="shared" si="15"/>
        <v>21438.98944998418</v>
      </c>
      <c r="I88" s="74">
        <f t="shared" si="15"/>
        <v>29574.3369811644</v>
      </c>
      <c r="J88" s="74">
        <f t="shared" si="15"/>
        <v>34080.0863410769</v>
      </c>
      <c r="K88" s="74">
        <f t="shared" si="15"/>
        <v>36695.523491758235</v>
      </c>
      <c r="L88" s="74">
        <f t="shared" si="15"/>
        <v>36695.523491758235</v>
      </c>
      <c r="M88" s="74">
        <f t="shared" si="15"/>
        <v>36695.523491758235</v>
      </c>
      <c r="N88" s="74">
        <f t="shared" si="15"/>
        <v>37184.072942307685</v>
      </c>
      <c r="O88" s="74">
        <f t="shared" si="15"/>
        <v>38325.5674478022</v>
      </c>
      <c r="P88" s="74">
        <f t="shared" si="15"/>
        <v>39746.90810714285</v>
      </c>
      <c r="Q88" s="74">
        <f t="shared" si="15"/>
        <v>41505.52349175824</v>
      </c>
      <c r="R88" s="74">
        <f t="shared" si="15"/>
        <v>41505.52349175824</v>
      </c>
      <c r="S88" s="74">
        <f t="shared" si="15"/>
        <v>41505.52349175824</v>
      </c>
      <c r="T88" s="74">
        <f t="shared" si="15"/>
        <v>41505.52349175824</v>
      </c>
      <c r="U88" s="74">
        <f t="shared" si="15"/>
        <v>41505.52349175824</v>
      </c>
    </row>
    <row r="89" s="81" customFormat="1" ht="13.5" thickBot="1">
      <c r="B89" s="82">
        <f>IRR(B88:U88,0.1)</f>
        <v>0.3373203169347287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Deren</dc:creator>
  <cp:keywords/>
  <dc:description/>
  <cp:lastModifiedBy>defuser</cp:lastModifiedBy>
  <dcterms:created xsi:type="dcterms:W3CDTF">2006-06-12T23:20:08Z</dcterms:created>
  <dcterms:modified xsi:type="dcterms:W3CDTF">2008-03-31T13:43:26Z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