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7485" windowHeight="4140" tabRatio="905" activeTab="0"/>
  </bookViews>
  <sheets>
    <sheet name="Cover Page" sheetId="1" r:id="rId1"/>
    <sheet name="Activity Description" sheetId="2" r:id="rId2"/>
    <sheet name="ERR &amp; Sensitivity Analysis" sheetId="3" r:id="rId3"/>
    <sheet name="Cost-Benefit Summary" sheetId="4" r:id="rId4"/>
    <sheet name="Comparison of Cost Streams 1" sheetId="5" r:id="rId5"/>
    <sheet name="Comparison of Cost Streams 2" sheetId="6" r:id="rId6"/>
    <sheet name="HDM4 AADT 1" sheetId="7" r:id="rId7"/>
    <sheet name="HDM4 AADT 2" sheetId="8" r:id="rId8"/>
    <sheet name="HDM4 Vehicle Fleet" sheetId="9" r:id="rId9"/>
  </sheets>
  <definedNames/>
  <calcPr fullCalcOnLoad="1"/>
</workbook>
</file>

<file path=xl/sharedStrings.xml><?xml version="1.0" encoding="utf-8"?>
<sst xmlns="http://schemas.openxmlformats.org/spreadsheetml/2006/main" count="451" uniqueCount="213">
  <si>
    <t>Costs</t>
  </si>
  <si>
    <t>Koudougou - Sourgou</t>
  </si>
  <si>
    <t>Sourgou - Sabou</t>
  </si>
  <si>
    <t>Koudougou - Réo</t>
  </si>
  <si>
    <t>Réo - Didyr</t>
  </si>
  <si>
    <t>Total Costs</t>
  </si>
  <si>
    <t>Benefits</t>
  </si>
  <si>
    <t>Total Benefits</t>
  </si>
  <si>
    <t>Net Benefits</t>
  </si>
  <si>
    <t>Total NPV</t>
  </si>
  <si>
    <t>Final ERR</t>
  </si>
  <si>
    <t>H D M - 4</t>
  </si>
  <si>
    <t>Comparison of Cost Streams (Undiscounted)</t>
  </si>
  <si>
    <t>Study Name:</t>
  </si>
  <si>
    <t>RN21 Koudougou - Didyr</t>
  </si>
  <si>
    <t>Run Date:</t>
  </si>
  <si>
    <t>13-09-2016</t>
  </si>
  <si>
    <t>Dollar US (millions)</t>
  </si>
  <si>
    <t>Currency:</t>
  </si>
  <si>
    <t>Discount rate:</t>
  </si>
  <si>
    <t>10.00 %</t>
  </si>
  <si>
    <t>Section:</t>
  </si>
  <si>
    <t>Alternative:</t>
  </si>
  <si>
    <t>Improvement Alternative</t>
  </si>
  <si>
    <t>Sensitivity:</t>
  </si>
  <si>
    <t>No Sensitivity Analysis Conducted</t>
  </si>
  <si>
    <t>Sect ID:</t>
  </si>
  <si>
    <t>RN21 - 1</t>
  </si>
  <si>
    <t>Road Class:</t>
  </si>
  <si>
    <t>Route Nationale (RN)</t>
  </si>
  <si>
    <t>Length:</t>
  </si>
  <si>
    <t>12.18 km</t>
  </si>
  <si>
    <t>Width:</t>
  </si>
  <si>
    <t>7.00 m</t>
  </si>
  <si>
    <t>Rise+Fall:</t>
  </si>
  <si>
    <t>3.00 m/km</t>
  </si>
  <si>
    <t>Curvature:</t>
  </si>
  <si>
    <t>50.00 deg/km</t>
  </si>
  <si>
    <t>Year</t>
  </si>
  <si>
    <t>Increase in Road Agency Costs</t>
  </si>
  <si>
    <t>Savings in Road User Costs</t>
  </si>
  <si>
    <t xml:space="preserve">Net </t>
  </si>
  <si>
    <t xml:space="preserve">Total </t>
  </si>
  <si>
    <t xml:space="preserve">Social / </t>
  </si>
  <si>
    <t xml:space="preserve">Capital </t>
  </si>
  <si>
    <t xml:space="preserve">Recurrent </t>
  </si>
  <si>
    <t xml:space="preserve">Special </t>
  </si>
  <si>
    <t>Normal (+ Diverted) Traffic</t>
  </si>
  <si>
    <t>Generated Traffic</t>
  </si>
  <si>
    <t xml:space="preserve">Accident </t>
  </si>
  <si>
    <t xml:space="preserve">Exogenous </t>
  </si>
  <si>
    <t xml:space="preserve">Benefits </t>
  </si>
  <si>
    <t xml:space="preserve">Works </t>
  </si>
  <si>
    <t xml:space="preserve">Cost </t>
  </si>
  <si>
    <t>MT VOC</t>
  </si>
  <si>
    <t>MT Time</t>
  </si>
  <si>
    <t xml:space="preserve">NMT Time </t>
  </si>
  <si>
    <t xml:space="preserve">Reduction </t>
  </si>
  <si>
    <t xml:space="preserve">&amp; Operation </t>
  </si>
  <si>
    <t>Total:</t>
  </si>
  <si>
    <t>RN21 - 2</t>
  </si>
  <si>
    <t>37.62 km</t>
  </si>
  <si>
    <t>HDM-4 Version 2.1</t>
  </si>
  <si>
    <t>Page -1 of 1</t>
  </si>
  <si>
    <t>RN13 Sabou - Koudougou</t>
  </si>
  <si>
    <t>RN13 - 7</t>
  </si>
  <si>
    <t>16.93 km</t>
  </si>
  <si>
    <t>RN13 - 8</t>
  </si>
  <si>
    <t>10.26 km</t>
  </si>
  <si>
    <t>AADT for Project Road Sections (Graph)</t>
  </si>
  <si>
    <t>29-09-2016</t>
  </si>
  <si>
    <t>Without Project</t>
  </si>
  <si>
    <t>Annual Average Daily Traffic (AADT) for Motorised Vehicles</t>
  </si>
  <si>
    <t>With Project</t>
  </si>
  <si>
    <t>HDM-4 Version 2.08</t>
  </si>
  <si>
    <t>Vehicle Fleet - Economic</t>
  </si>
  <si>
    <t>Sabou-Didyr</t>
  </si>
  <si>
    <t>Dollar US</t>
  </si>
  <si>
    <t xml:space="preserve">Motorised Vehicle Types: </t>
  </si>
  <si>
    <t>Name</t>
  </si>
  <si>
    <t>Base Type</t>
  </si>
  <si>
    <t xml:space="preserve">New </t>
  </si>
  <si>
    <t xml:space="preserve">Replace </t>
  </si>
  <si>
    <t xml:space="preserve">Fuel </t>
  </si>
  <si>
    <t xml:space="preserve">Lubr. Oil </t>
  </si>
  <si>
    <t xml:space="preserve">Maint </t>
  </si>
  <si>
    <t xml:space="preserve">Crew </t>
  </si>
  <si>
    <t xml:space="preserve">Annual </t>
  </si>
  <si>
    <t xml:space="preserve">Passenger </t>
  </si>
  <si>
    <t xml:space="preserve">Cargo </t>
  </si>
  <si>
    <t xml:space="preserve">Vehicle </t>
  </si>
  <si>
    <t xml:space="preserve">Tyre </t>
  </si>
  <si>
    <t xml:space="preserve">(per litre) </t>
  </si>
  <si>
    <t xml:space="preserve">Labour </t>
  </si>
  <si>
    <t xml:space="preserve">Wages </t>
  </si>
  <si>
    <t xml:space="preserve">Overhead </t>
  </si>
  <si>
    <t xml:space="preserve">Interest </t>
  </si>
  <si>
    <t xml:space="preserve">Work Time </t>
  </si>
  <si>
    <t xml:space="preserve">Non-Work </t>
  </si>
  <si>
    <t xml:space="preserve">Holding </t>
  </si>
  <si>
    <t xml:space="preserve">(per hr) </t>
  </si>
  <si>
    <t xml:space="preserve">(%) </t>
  </si>
  <si>
    <t>12-Motorcyclettes</t>
  </si>
  <si>
    <t>Motorcycle</t>
  </si>
  <si>
    <t>5-Autocar-Bus</t>
  </si>
  <si>
    <t>Medium Bus</t>
  </si>
  <si>
    <t>9-Camion Semi-Articule</t>
  </si>
  <si>
    <t>Articulated Truck</t>
  </si>
  <si>
    <t>8-Camion Articule</t>
  </si>
  <si>
    <t>7-Camion 3 Essieux</t>
  </si>
  <si>
    <t>Heavy Truck</t>
  </si>
  <si>
    <t>6-Camion 2 Essieux</t>
  </si>
  <si>
    <t>Medium Truck</t>
  </si>
  <si>
    <t>4-Minibus</t>
  </si>
  <si>
    <t>Mini Bus</t>
  </si>
  <si>
    <t>3-Camionnette</t>
  </si>
  <si>
    <t>Light Delivery</t>
  </si>
  <si>
    <t>2-VTT</t>
  </si>
  <si>
    <t>Four Wheel Drive</t>
  </si>
  <si>
    <t>1-Veh Particulier</t>
  </si>
  <si>
    <t>Medium Car</t>
  </si>
  <si>
    <t xml:space="preserve">Non-Motorised Vehicle Types: </t>
  </si>
  <si>
    <t xml:space="preserve">Purchase </t>
  </si>
  <si>
    <t xml:space="preserve">Energy </t>
  </si>
  <si>
    <t xml:space="preserve">Time </t>
  </si>
  <si>
    <t xml:space="preserve">Used </t>
  </si>
  <si>
    <t xml:space="preserve">(per MJ) </t>
  </si>
  <si>
    <t>11-Animal Cart</t>
  </si>
  <si>
    <t>Animal Cart</t>
  </si>
  <si>
    <t>10-Bike</t>
  </si>
  <si>
    <t>Bicycle</t>
  </si>
  <si>
    <t>13-Tricycles</t>
  </si>
  <si>
    <t>Rickshaw</t>
  </si>
  <si>
    <t>Burkina Faso: Roads Project</t>
  </si>
  <si>
    <t>ERR Version</t>
  </si>
  <si>
    <t>Original ERR</t>
  </si>
  <si>
    <t>Closeout ERR</t>
  </si>
  <si>
    <t>Date of ERR</t>
  </si>
  <si>
    <t>Amount of MCC funds</t>
  </si>
  <si>
    <t>Project Description</t>
  </si>
  <si>
    <t>The Project Objective of the Roads Project is to enhance access to markets through investments in the road network. More specifically, the Roads Project is designed to: (a) improve access to agricultural markets by upgrading primary and rural road segments serving the Sourou Valley and the Comoé Basin; (b) reduce travel time to markets and reduce vehicle operating costs; and (c) ensure the sustainability of the road network by strengthening road maintenance.</t>
  </si>
  <si>
    <t>Benefit streams included in ERR</t>
  </si>
  <si>
    <t>Reduced vehicle operation costs</t>
  </si>
  <si>
    <t>Time savings</t>
  </si>
  <si>
    <t>Costs included in ERR (not borne by MCC)</t>
  </si>
  <si>
    <t>Annual road maintenance costs</t>
  </si>
  <si>
    <t>ERR estimations and time horizon</t>
  </si>
  <si>
    <t>Table of Contents</t>
  </si>
  <si>
    <t>One should read this sheet first, as it offers a summary of the project, a list of components, and states the economic rationale for the project.</t>
  </si>
  <si>
    <t>ERR &amp; Sensitivity Analysis</t>
  </si>
  <si>
    <t>This worksheet highlights key assumptions and summarizes how the ERR may change due to varying costs and benefits.</t>
  </si>
  <si>
    <t>Cost-Benefit Summary</t>
  </si>
  <si>
    <t>This worksheet presents the aggregated costs and benefits from the project activities year-by-year, calculating a combined ERR</t>
  </si>
  <si>
    <t>HDM4 Vehicle Fleet</t>
  </si>
  <si>
    <t>This worksheet shows the vehicle fleet economic data used to calculated the ERR in HDM-4.</t>
  </si>
  <si>
    <t>Development of Primary Roads Activity - Sabou Didyr Segment</t>
  </si>
  <si>
    <t>Activity Design History</t>
  </si>
  <si>
    <t>Original Project</t>
  </si>
  <si>
    <t>Closeout</t>
  </si>
  <si>
    <t>Activity Components</t>
  </si>
  <si>
    <t>Specifically, MCC Funding will support:</t>
  </si>
  <si>
    <t>1.   Construction activities for the opening, improvement, or rehabilitation of the Primary Roads.</t>
  </si>
  <si>
    <t>2.   Implementation of environmental and social mitigation measure to include compensation for physical and economic displacement of individuals, residences and businesses affected by such rehabilitation and construction.</t>
  </si>
  <si>
    <t>3.   Project management, supervision and auditing of such improvements and upgrades.</t>
  </si>
  <si>
    <t>Economic Rationale</t>
  </si>
  <si>
    <t>The specific objective of the road improvements is to increase the population’s income in the highly productive areas of agriculture and livestock through greater access to national and international markets. Key beneficiaries will include the population of the areas serviced by the roads as well as those who ship goods through the region using the roads. The population in the western region of Burkina Faso is predominantly rural and poor.</t>
  </si>
  <si>
    <t>In this ERR model, project benefits are estimated through two primary channels - reduced vehicle operating costs and time savings.  Upgrading the road surface will reduce the frequency of vehicle repairs and maintenance, which will save money for vehicle owners and operators.  An upgraded road surface will also allow for safe driving at higher speeds, resulting in time savings for vehicle operators.  This saved time can be devoted to productive activity, resulting in increased income.  Due to high levels of poverty and low access to services in areas surrounding the road, the Government of Burkina Faso placed a high priority on upgrading this road to a bitumen standard instead of other surface options.</t>
  </si>
  <si>
    <t>The Development of Primary Roads Project Activity will support the improvements of three primary road segments in western Burkina Faso currently projected to total 271 kilometers.  This economic rate of return (ERR) model is for a segment from Sabou to Didyr.</t>
  </si>
  <si>
    <t>ERR and Sensitivity Analysis</t>
  </si>
  <si>
    <r>
      <t xml:space="preserve">Change the </t>
    </r>
    <r>
      <rPr>
        <sz val="10"/>
        <color indexed="12"/>
        <rFont val="Arial"/>
        <family val="2"/>
      </rPr>
      <t>"User Input"</t>
    </r>
    <r>
      <rPr>
        <sz val="10"/>
        <rFont val="Arial"/>
        <family val="2"/>
      </rPr>
      <t xml:space="preserve"> cells in the table below to see the effect on the compact's Economic Rate of Return (ERR) and net benefits (see chart below).  To reset all values to the default MCC estimates, click the </t>
    </r>
    <r>
      <rPr>
        <sz val="10"/>
        <color indexed="12"/>
        <rFont val="Arial"/>
        <family val="2"/>
      </rPr>
      <t xml:space="preserve">"Reset Parameters" </t>
    </r>
    <r>
      <rPr>
        <sz val="10"/>
        <rFont val="Arial"/>
        <family val="2"/>
      </rPr>
      <t>button at right.  Be sure to reset all summary parameters to their original values ("MCC Estimate" values) before changing specific parameters.</t>
    </r>
  </si>
  <si>
    <t>Parameter type</t>
  </si>
  <si>
    <t>Description of key parameters</t>
  </si>
  <si>
    <t>Parameter values</t>
  </si>
  <si>
    <t>User Input</t>
  </si>
  <si>
    <t>MCC Estimate</t>
  </si>
  <si>
    <t>Plausible Range</t>
  </si>
  <si>
    <t xml:space="preserve">Values used in ERR computation </t>
  </si>
  <si>
    <t>All summary parameters set to initial values?</t>
  </si>
  <si>
    <t>Summary</t>
  </si>
  <si>
    <t>Actual costs as a percentage of estimated costs</t>
  </si>
  <si>
    <t>80%-120%</t>
  </si>
  <si>
    <t>Actual benefits as a percentage of estimated benefits</t>
  </si>
  <si>
    <t xml:space="preserve">User Generated Economic rate of return (ERR)*: </t>
  </si>
  <si>
    <t>MCC Estimated ERRs:</t>
  </si>
  <si>
    <t>Original</t>
  </si>
  <si>
    <t>ERR</t>
  </si>
  <si>
    <t>Date</t>
  </si>
  <si>
    <t>Present Value (PV) of Benefits:</t>
  </si>
  <si>
    <t>Present Value (PV) of MCC Costs:</t>
  </si>
  <si>
    <t xml:space="preserve">* This is the only ERR figure linked to other spreadsheets. "Original," "Revised," and "Closeout" ERRs are all static for purposes of illustration. </t>
  </si>
  <si>
    <t>Cost Scenario (Actual costs as % of estimated)</t>
  </si>
  <si>
    <t>Benefit Scenario (Actual benefits as % of estimated)</t>
  </si>
  <si>
    <t>PV of Benefits</t>
  </si>
  <si>
    <t>PV of Costs</t>
  </si>
  <si>
    <t>This worksheet shows various cost streams for both "without project" and "with project" scenarios for the RN21 Koudougou - Didyr segment.</t>
  </si>
  <si>
    <t>Comparison of Cost Streams (Koudougou - Didyr)</t>
  </si>
  <si>
    <t>HDM4 AADT (Koudougou - Didyr)</t>
  </si>
  <si>
    <t>This worksheet graphs the Average Annual Daily Traffic (AADT) for both "without project" and "with project" scenarios, for the RN21 Koudougou - Didyr segment.</t>
  </si>
  <si>
    <t>Comparison of Cost Streams (Sabou - Koudougou)</t>
  </si>
  <si>
    <t>This worksheet shows various cost streams for both "without project" and "with project" scenarios for the RN13 Sabou - Koudougou segment.</t>
  </si>
  <si>
    <t>HDM4 AADT (Sabou - Koudougou)</t>
  </si>
  <si>
    <t>This worksheet graphs the Average Annual Daily Traffic (AADT) for both "without project" and "with project" scenarios, for the RN13 Sabou - Koudougou segment.</t>
  </si>
  <si>
    <t>$41.9 million</t>
  </si>
  <si>
    <t>Reduced vehicle operating costs</t>
  </si>
  <si>
    <t>-0.9% over 20 years</t>
  </si>
  <si>
    <t>The project objective was unchanged</t>
  </si>
  <si>
    <t>Koudougou - Reo</t>
  </si>
  <si>
    <t>Reo-Didyr</t>
  </si>
  <si>
    <t>Development of Primary Roads Activity - Sabou Kedougou Didyr Segment</t>
  </si>
  <si>
    <t>$50.8 million</t>
  </si>
  <si>
    <t>1.7% over 20 years</t>
  </si>
  <si>
    <t>Key data for this analysis were obtained from various sources, but primarily from the Government of Burkina Faso.  Based on the available data, MCC economists calculated the ERRs for the primary roads using the standard Roads Economic Decision (RED) Model, developed by the World Bank. (See the "RED Info" worksheet for more information about the RED Model.) The closeout ERR was estimated using the Highway Development and Maintenance software HDM-4.</t>
  </si>
  <si>
    <t>Last updated: 10/27/16</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</si>
</sst>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0.000"/>
    <numFmt numFmtId="165" formatCode="#,##0.000"/>
    <numFmt numFmtId="166" formatCode="#,##0.0000000"/>
    <numFmt numFmtId="167" formatCode="#,##0.00000"/>
    <numFmt numFmtId="168" formatCode="#,##0.00000000"/>
    <numFmt numFmtId="169" formatCode="#,##0.00_);\-#,##0.00"/>
    <numFmt numFmtId="170" formatCode="0.0%"/>
    <numFmt numFmtId="171" formatCode="_(&quot;$&quot;* #,##0_);_(&quot;$&quot;* \(#,##0\);_(&quot;$&quot;* &quot;-&quot;??_);_(@_)"/>
    <numFmt numFmtId="172" formatCode="&quot;$&quot;#,##0"/>
    <numFmt numFmtId="173" formatCode="0.0"/>
    <numFmt numFmtId="174" formatCode="0.0,,"/>
    <numFmt numFmtId="175" formatCode="0,,"/>
    <numFmt numFmtId="176" formatCode="_(* #,##0_);_(* \(#,##0\);_(* &quot;-&quot;??_);_(@_)"/>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s>
  <fonts count="89">
    <font>
      <sz val="10"/>
      <color indexed="8"/>
      <name val="MS Sans Serif"/>
      <family val="0"/>
    </font>
    <font>
      <sz val="39.95"/>
      <color indexed="8"/>
      <name val="Times New Roman"/>
      <family val="0"/>
    </font>
    <font>
      <b/>
      <sz val="20.05"/>
      <color indexed="8"/>
      <name val="Arial"/>
      <family val="0"/>
    </font>
    <font>
      <sz val="6.95"/>
      <color indexed="8"/>
      <name val="Times New Roman"/>
      <family val="0"/>
    </font>
    <font>
      <sz val="9.95"/>
      <color indexed="8"/>
      <name val="Arial"/>
      <family val="2"/>
    </font>
    <font>
      <b/>
      <sz val="9.95"/>
      <color indexed="8"/>
      <name val="Arial"/>
      <family val="2"/>
    </font>
    <font>
      <b/>
      <sz val="9"/>
      <color indexed="8"/>
      <name val="Arial"/>
      <family val="2"/>
    </font>
    <font>
      <b/>
      <u val="single"/>
      <sz val="9.95"/>
      <color indexed="8"/>
      <name val="Arial"/>
      <family val="2"/>
    </font>
    <font>
      <b/>
      <sz val="7.9"/>
      <color indexed="8"/>
      <name val="Arial"/>
      <family val="2"/>
    </font>
    <font>
      <b/>
      <sz val="13.9"/>
      <color indexed="8"/>
      <name val="Arial"/>
      <family val="2"/>
    </font>
    <font>
      <b/>
      <sz val="14"/>
      <color indexed="8"/>
      <name val="Arial"/>
      <family val="2"/>
    </font>
    <font>
      <sz val="14"/>
      <color indexed="8"/>
      <name val="MS Sans Serif"/>
      <family val="0"/>
    </font>
    <font>
      <sz val="14"/>
      <color indexed="8"/>
      <name val="Arial"/>
      <family val="2"/>
    </font>
    <font>
      <sz val="10"/>
      <name val="Arial"/>
      <family val="2"/>
    </font>
    <font>
      <sz val="8"/>
      <name val="Arial"/>
      <family val="2"/>
    </font>
    <font>
      <b/>
      <sz val="16"/>
      <name val="Arial"/>
      <family val="2"/>
    </font>
    <font>
      <sz val="14"/>
      <name val="Arial"/>
      <family val="2"/>
    </font>
    <font>
      <b/>
      <sz val="10"/>
      <name val="Arial"/>
      <family val="2"/>
    </font>
    <font>
      <sz val="10"/>
      <name val="Times New Roman"/>
      <family val="1"/>
    </font>
    <font>
      <u val="single"/>
      <sz val="10"/>
      <color indexed="12"/>
      <name val="Times New Roman"/>
      <family val="1"/>
    </font>
    <font>
      <u val="single"/>
      <sz val="10"/>
      <color indexed="12"/>
      <name val="Arial"/>
      <family val="2"/>
    </font>
    <font>
      <b/>
      <u val="single"/>
      <sz val="10"/>
      <name val="Arial"/>
      <family val="2"/>
    </font>
    <font>
      <u val="single"/>
      <sz val="10"/>
      <name val="Arial"/>
      <family val="2"/>
    </font>
    <font>
      <sz val="8"/>
      <color indexed="17"/>
      <name val="Arial"/>
      <family val="2"/>
    </font>
    <font>
      <b/>
      <sz val="14"/>
      <name val="Arial"/>
      <family val="2"/>
    </font>
    <font>
      <b/>
      <sz val="12"/>
      <name val="Arial"/>
      <family val="2"/>
    </font>
    <font>
      <sz val="10"/>
      <color indexed="12"/>
      <name val="Arial"/>
      <family val="2"/>
    </font>
    <font>
      <b/>
      <sz val="10"/>
      <color indexed="12"/>
      <name val="Arial"/>
      <family val="2"/>
    </font>
    <font>
      <sz val="10"/>
      <color indexed="23"/>
      <name val="Arial"/>
      <family val="2"/>
    </font>
    <font>
      <b/>
      <sz val="10"/>
      <color indexed="55"/>
      <name val="Arial"/>
      <family val="2"/>
    </font>
    <font>
      <b/>
      <sz val="10"/>
      <color indexed="9"/>
      <name val="Arial"/>
      <family val="2"/>
    </font>
    <font>
      <sz val="10"/>
      <color indexed="8"/>
      <name val="Arial"/>
      <family val="2"/>
    </font>
    <font>
      <b/>
      <sz val="10"/>
      <color indexed="8"/>
      <name val="Arial"/>
      <family val="2"/>
    </font>
    <font>
      <b/>
      <i/>
      <sz val="13"/>
      <color indexed="8"/>
      <name val="Arial"/>
      <family val="2"/>
    </font>
    <font>
      <i/>
      <sz val="13"/>
      <color indexed="8"/>
      <name val="MS Sans Serif"/>
      <family val="0"/>
    </font>
    <font>
      <b/>
      <sz val="13"/>
      <color indexed="8"/>
      <name val="Arial"/>
      <family val="2"/>
    </font>
    <font>
      <b/>
      <sz val="9.95"/>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57"/>
      <name val="Calibri Light"/>
      <family val="2"/>
    </font>
    <font>
      <b/>
      <sz val="11"/>
      <color indexed="8"/>
      <name val="Calibri"/>
      <family val="2"/>
    </font>
    <font>
      <b/>
      <sz val="10"/>
      <color indexed="23"/>
      <name val="Arial"/>
      <family val="2"/>
    </font>
    <font>
      <sz val="10"/>
      <color indexed="55"/>
      <name val="Arial"/>
      <family val="2"/>
    </font>
    <font>
      <b/>
      <sz val="10"/>
      <color indexed="30"/>
      <name val="MS Sans Serif"/>
      <family val="0"/>
    </font>
    <font>
      <sz val="10"/>
      <color indexed="30"/>
      <name val="Arial"/>
      <family val="2"/>
    </font>
    <font>
      <b/>
      <sz val="10"/>
      <color indexed="10"/>
      <name val="Arial"/>
      <family val="2"/>
    </font>
    <font>
      <sz val="10"/>
      <color indexed="8"/>
      <name val="Calibri"/>
      <family val="0"/>
    </font>
    <font>
      <sz val="9"/>
      <color indexed="63"/>
      <name val="Calibri"/>
      <family val="0"/>
    </font>
    <font>
      <sz val="10"/>
      <color indexed="63"/>
      <name val="Calibri"/>
      <family val="0"/>
    </font>
    <font>
      <sz val="14"/>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tint="-0.4999699890613556"/>
      <name val="Arial"/>
      <family val="2"/>
    </font>
    <font>
      <sz val="8"/>
      <color rgb="FF008000"/>
      <name val="Arial"/>
      <family val="2"/>
    </font>
    <font>
      <b/>
      <sz val="10"/>
      <color theme="0" tint="-0.3499799966812134"/>
      <name val="Arial"/>
      <family val="2"/>
    </font>
    <font>
      <sz val="10"/>
      <color theme="0" tint="-0.3499799966812134"/>
      <name val="Arial"/>
      <family val="2"/>
    </font>
    <font>
      <b/>
      <sz val="10"/>
      <color rgb="FF0070C0"/>
      <name val="MS Sans Serif"/>
      <family val="0"/>
    </font>
    <font>
      <sz val="10"/>
      <color rgb="FF0070C0"/>
      <name val="Arial"/>
      <family val="2"/>
    </font>
    <font>
      <b/>
      <sz val="10"/>
      <color theme="0"/>
      <name val="Arial"/>
      <family val="2"/>
    </font>
    <font>
      <sz val="10"/>
      <color theme="1"/>
      <name val="Arial"/>
      <family val="2"/>
    </font>
    <font>
      <b/>
      <sz val="11"/>
      <color rgb="FFFF0000"/>
      <name val="Calibri"/>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42"/>
        <bgColor indexed="64"/>
      </patternFill>
    </fill>
    <fill>
      <patternFill patternType="solid">
        <fgColor rgb="FFC000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double"/>
      <right style="thin"/>
      <top style="thin"/>
      <bottom/>
    </border>
    <border>
      <left style="double"/>
      <right style="thin"/>
      <top style="thin"/>
      <bottom style="double"/>
    </border>
    <border>
      <left style="thin"/>
      <right style="thin"/>
      <top style="thin"/>
      <bottom style="medium"/>
    </border>
    <border>
      <left style="thin"/>
      <right/>
      <top style="thin"/>
      <bottom style="medium"/>
    </border>
    <border>
      <left style="thin"/>
      <right style="thin"/>
      <top style="thin"/>
      <bottom/>
    </border>
    <border>
      <left style="thin"/>
      <right style="thin"/>
      <top/>
      <bottom/>
    </border>
    <border>
      <left style="thin"/>
      <right/>
      <top/>
      <bottom/>
    </border>
    <border>
      <left/>
      <right style="thin"/>
      <top/>
      <bottom/>
    </border>
    <border>
      <left style="thin"/>
      <right style="thin"/>
      <top/>
      <bottom style="thin"/>
    </border>
    <border>
      <left/>
      <right/>
      <top/>
      <bottom style="thin"/>
    </border>
    <border>
      <left style="thin"/>
      <right/>
      <top/>
      <bottom style="thin"/>
    </border>
    <border>
      <left/>
      <right style="thin"/>
      <top/>
      <bottom style="thin"/>
    </border>
    <border>
      <left/>
      <right/>
      <top style="thin"/>
      <bottom/>
    </border>
    <border>
      <left style="thin"/>
      <right style="thin"/>
      <top style="thin"/>
      <bottom style="thin"/>
    </border>
    <border>
      <left/>
      <right style="double"/>
      <top/>
      <bottom/>
    </border>
    <border>
      <left style="thin"/>
      <right style="thin"/>
      <top style="thin"/>
      <bottom style="double"/>
    </border>
    <border>
      <left style="thin"/>
      <right style="double"/>
      <top style="thin"/>
      <bottom style="thin"/>
    </border>
    <border>
      <left style="thin"/>
      <right style="double"/>
      <top style="thin"/>
      <bottom style="double"/>
    </border>
    <border>
      <left style="double"/>
      <right style="thin"/>
      <top/>
      <bottom style="thin"/>
    </border>
    <border>
      <left style="thin"/>
      <right style="thin"/>
      <top/>
      <bottom style="medium"/>
    </border>
    <border>
      <left/>
      <right style="thin"/>
      <top style="thin"/>
      <bottom/>
    </border>
    <border>
      <left/>
      <right/>
      <top/>
      <bottom style="medium"/>
    </border>
    <border>
      <left style="thin"/>
      <right/>
      <top style="thin"/>
      <bottom style="thin"/>
    </border>
    <border>
      <left/>
      <right/>
      <top style="thin"/>
      <bottom style="thin"/>
    </border>
    <border>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4"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3" fillId="0" borderId="0" applyFont="0" applyFill="0" applyBorder="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9" fillId="0" borderId="0" applyNumberFormat="0" applyFill="0" applyBorder="0" applyAlignment="0" applyProtection="0"/>
    <xf numFmtId="0" fontId="72" fillId="29" borderId="1" applyNumberFormat="0" applyAlignment="0" applyProtection="0"/>
    <xf numFmtId="0" fontId="73" fillId="0" borderId="6" applyNumberFormat="0" applyFill="0" applyAlignment="0" applyProtection="0"/>
    <xf numFmtId="0" fontId="74" fillId="30" borderId="0" applyNumberFormat="0" applyBorder="0" applyAlignment="0" applyProtection="0"/>
    <xf numFmtId="0" fontId="62" fillId="0" borderId="0">
      <alignment/>
      <protection/>
    </xf>
    <xf numFmtId="0" fontId="13" fillId="0" borderId="0">
      <alignment/>
      <protection/>
    </xf>
    <xf numFmtId="0" fontId="13" fillId="0" borderId="0">
      <alignment/>
      <protection/>
    </xf>
    <xf numFmtId="0" fontId="18" fillId="0" borderId="0">
      <alignment/>
      <protection/>
    </xf>
    <xf numFmtId="0" fontId="13" fillId="0" borderId="0" applyFont="0" applyFill="0" applyBorder="0" applyAlignment="0" applyProtection="0"/>
    <xf numFmtId="0" fontId="13" fillId="0" borderId="0">
      <alignment/>
      <protection/>
    </xf>
    <xf numFmtId="0" fontId="0" fillId="31" borderId="7" applyNumberFormat="0" applyFont="0" applyAlignment="0" applyProtection="0"/>
    <xf numFmtId="0" fontId="75" fillId="26" borderId="8" applyNumberFormat="0" applyAlignment="0" applyProtection="0"/>
    <xf numFmtId="9" fontId="1" fillId="0" borderId="0" applyFont="0" applyFill="0" applyBorder="0" applyAlignment="0" applyProtection="0"/>
    <xf numFmtId="9" fontId="13"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84">
    <xf numFmtId="0" fontId="0" fillId="0" borderId="0" xfId="0" applyNumberFormat="1" applyFill="1" applyBorder="1" applyAlignment="1" applyProtection="1">
      <alignment/>
      <protection/>
    </xf>
    <xf numFmtId="0" fontId="3" fillId="0" borderId="0" xfId="0" applyFont="1" applyAlignment="1">
      <alignment horizontal="left" vertical="center"/>
    </xf>
    <xf numFmtId="0" fontId="4"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left" vertical="center"/>
    </xf>
    <xf numFmtId="0" fontId="4" fillId="0" borderId="0" xfId="0" applyFont="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1" fontId="4" fillId="0" borderId="0" xfId="0" applyNumberFormat="1" applyFont="1" applyAlignment="1">
      <alignment horizontal="center" vertical="center"/>
    </xf>
    <xf numFmtId="164" fontId="4" fillId="0" borderId="0" xfId="0" applyNumberFormat="1"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xf>
    <xf numFmtId="1" fontId="4" fillId="0" borderId="0" xfId="0" applyNumberFormat="1" applyFont="1" applyAlignment="1">
      <alignment horizontal="center" vertical="center"/>
    </xf>
    <xf numFmtId="164" fontId="4" fillId="0" borderId="0" xfId="0" applyNumberFormat="1" applyFont="1" applyAlignment="1">
      <alignment horizontal="right" vertical="center"/>
    </xf>
    <xf numFmtId="0" fontId="5" fillId="0" borderId="0" xfId="0" applyFont="1" applyAlignment="1">
      <alignment horizontal="right" vertical="center"/>
    </xf>
    <xf numFmtId="0" fontId="0" fillId="0" borderId="0" xfId="0" applyAlignment="1">
      <alignment/>
    </xf>
    <xf numFmtId="0" fontId="5" fillId="0" borderId="0" xfId="0" applyNumberFormat="1" applyFont="1" applyFill="1" applyBorder="1" applyAlignment="1" applyProtection="1">
      <alignment horizontal="center" vertical="center"/>
      <protection/>
    </xf>
    <xf numFmtId="166" fontId="0" fillId="0" borderId="0" xfId="0" applyNumberFormat="1" applyFill="1" applyBorder="1" applyAlignment="1" applyProtection="1">
      <alignment/>
      <protection/>
    </xf>
    <xf numFmtId="164" fontId="0" fillId="0" borderId="0" xfId="0" applyNumberFormat="1" applyFill="1" applyBorder="1" applyAlignment="1" applyProtection="1">
      <alignment/>
      <protection/>
    </xf>
    <xf numFmtId="167" fontId="0" fillId="0" borderId="0" xfId="0" applyNumberFormat="1" applyFill="1" applyBorder="1" applyAlignment="1" applyProtection="1">
      <alignment/>
      <protection/>
    </xf>
    <xf numFmtId="168" fontId="0" fillId="0" borderId="0" xfId="0" applyNumberFormat="1" applyFill="1" applyBorder="1" applyAlignment="1" applyProtection="1">
      <alignment/>
      <protection/>
    </xf>
    <xf numFmtId="0" fontId="2" fillId="0" borderId="0" xfId="0" applyFont="1" applyAlignment="1">
      <alignment vertical="center"/>
    </xf>
    <xf numFmtId="0" fontId="7" fillId="0" borderId="0" xfId="0" applyFont="1" applyAlignment="1">
      <alignment horizontal="left" vertical="center"/>
    </xf>
    <xf numFmtId="3" fontId="4" fillId="0" borderId="0" xfId="0" applyNumberFormat="1" applyFont="1" applyAlignment="1">
      <alignment horizontal="right" vertical="center"/>
    </xf>
    <xf numFmtId="169" fontId="4"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left" vertical="center"/>
    </xf>
    <xf numFmtId="0" fontId="11" fillId="0" borderId="0" xfId="0" applyNumberFormat="1" applyFont="1" applyFill="1" applyBorder="1" applyAlignment="1" applyProtection="1">
      <alignment/>
      <protection/>
    </xf>
    <xf numFmtId="0" fontId="12" fillId="0" borderId="0" xfId="0" applyFont="1" applyAlignment="1">
      <alignment vertical="center"/>
    </xf>
    <xf numFmtId="0" fontId="13" fillId="0" borderId="0" xfId="59">
      <alignment/>
      <protection/>
    </xf>
    <xf numFmtId="0" fontId="13" fillId="0" borderId="0" xfId="59" applyAlignment="1">
      <alignment vertical="center"/>
      <protection/>
    </xf>
    <xf numFmtId="0" fontId="17" fillId="0" borderId="10" xfId="59" applyFont="1" applyBorder="1" applyAlignment="1">
      <alignment horizontal="left" vertical="center" wrapText="1"/>
      <protection/>
    </xf>
    <xf numFmtId="0" fontId="79" fillId="0" borderId="11" xfId="0" applyFont="1" applyBorder="1" applyAlignment="1">
      <alignment/>
    </xf>
    <xf numFmtId="0" fontId="17" fillId="0" borderId="12" xfId="0" applyFont="1" applyBorder="1" applyAlignment="1">
      <alignment/>
    </xf>
    <xf numFmtId="0" fontId="17" fillId="0" borderId="0" xfId="59" applyFont="1" applyAlignment="1">
      <alignment vertical="center"/>
      <protection/>
    </xf>
    <xf numFmtId="0" fontId="17" fillId="0" borderId="13" xfId="59" applyFont="1" applyBorder="1" applyAlignment="1">
      <alignment horizontal="left" vertical="center" wrapText="1"/>
      <protection/>
    </xf>
    <xf numFmtId="0" fontId="17" fillId="0" borderId="14" xfId="0" applyFont="1" applyBorder="1" applyAlignment="1">
      <alignment vertical="center"/>
    </xf>
    <xf numFmtId="0" fontId="17" fillId="0" borderId="15" xfId="0" applyFont="1" applyBorder="1" applyAlignment="1">
      <alignment/>
    </xf>
    <xf numFmtId="0" fontId="13" fillId="0" borderId="0" xfId="59" applyFont="1" applyFill="1" applyBorder="1" applyAlignment="1">
      <alignment horizontal="left" vertical="center" wrapText="1"/>
      <protection/>
    </xf>
    <xf numFmtId="9" fontId="13" fillId="0" borderId="0" xfId="59" applyNumberFormat="1" applyFont="1" applyBorder="1" applyAlignment="1">
      <alignment horizontal="left" vertical="center" wrapText="1"/>
      <protection/>
    </xf>
    <xf numFmtId="0" fontId="17" fillId="0" borderId="0" xfId="0" applyFont="1" applyBorder="1" applyAlignment="1">
      <alignment horizontal="left" wrapText="1"/>
    </xf>
    <xf numFmtId="0" fontId="13" fillId="0" borderId="0" xfId="61" applyFont="1" applyBorder="1" applyAlignment="1">
      <alignment horizontal="left" vertical="top" wrapText="1"/>
      <protection/>
    </xf>
    <xf numFmtId="0" fontId="20" fillId="0" borderId="0" xfId="54" applyFont="1" applyBorder="1" applyAlignment="1" applyProtection="1">
      <alignment horizontal="left" vertical="top" wrapText="1"/>
      <protection/>
    </xf>
    <xf numFmtId="0" fontId="13" fillId="0" borderId="0" xfId="59" applyFont="1">
      <alignment/>
      <protection/>
    </xf>
    <xf numFmtId="0" fontId="13" fillId="0" borderId="0" xfId="59" applyAlignment="1">
      <alignment wrapText="1"/>
      <protection/>
    </xf>
    <xf numFmtId="0" fontId="20" fillId="0" borderId="0" xfId="54" applyFont="1" applyFill="1" applyBorder="1" applyAlignment="1" applyProtection="1">
      <alignment horizontal="left" vertical="top" wrapText="1"/>
      <protection/>
    </xf>
    <xf numFmtId="0" fontId="13" fillId="0" borderId="0" xfId="59" applyFont="1" applyAlignment="1">
      <alignment wrapText="1"/>
      <protection/>
    </xf>
    <xf numFmtId="0" fontId="13" fillId="0" borderId="0" xfId="61" applyFont="1" applyBorder="1" applyAlignment="1">
      <alignment horizontal="left" wrapText="1"/>
      <protection/>
    </xf>
    <xf numFmtId="0" fontId="20" fillId="0" borderId="0" xfId="54" applyFont="1" applyBorder="1" applyAlignment="1" applyProtection="1">
      <alignment horizontal="left" wrapText="1"/>
      <protection/>
    </xf>
    <xf numFmtId="0" fontId="20" fillId="0" borderId="0" xfId="54" applyFont="1" applyAlignment="1" applyProtection="1">
      <alignment/>
      <protection/>
    </xf>
    <xf numFmtId="0" fontId="13" fillId="0" borderId="0" xfId="59" applyBorder="1">
      <alignment/>
      <protection/>
    </xf>
    <xf numFmtId="0" fontId="15" fillId="0" borderId="0" xfId="59" applyFont="1" applyBorder="1" applyAlignment="1">
      <alignment/>
      <protection/>
    </xf>
    <xf numFmtId="0" fontId="13" fillId="0" borderId="0" xfId="59" applyFont="1" applyBorder="1">
      <alignment/>
      <protection/>
    </xf>
    <xf numFmtId="0" fontId="17" fillId="0" borderId="0" xfId="59" applyFont="1" applyBorder="1" applyAlignment="1">
      <alignment/>
      <protection/>
    </xf>
    <xf numFmtId="0" fontId="16" fillId="0" borderId="0" xfId="59" applyFont="1" applyBorder="1" applyAlignment="1">
      <alignment horizontal="left"/>
      <protection/>
    </xf>
    <xf numFmtId="0" fontId="16" fillId="0" borderId="0" xfId="59" applyFont="1" applyBorder="1">
      <alignment/>
      <protection/>
    </xf>
    <xf numFmtId="0" fontId="21" fillId="0" borderId="0" xfId="59" applyFont="1" applyBorder="1">
      <alignment/>
      <protection/>
    </xf>
    <xf numFmtId="0" fontId="22" fillId="0" borderId="0" xfId="59" applyFont="1" applyBorder="1" applyAlignment="1">
      <alignment vertical="center"/>
      <protection/>
    </xf>
    <xf numFmtId="0" fontId="17" fillId="0" borderId="0" xfId="59" applyFont="1" applyBorder="1" applyAlignment="1">
      <alignment vertical="center"/>
      <protection/>
    </xf>
    <xf numFmtId="0" fontId="13" fillId="0" borderId="0" xfId="59" applyBorder="1" applyAlignment="1">
      <alignment horizontal="left" vertical="top"/>
      <protection/>
    </xf>
    <xf numFmtId="0" fontId="13" fillId="0" borderId="0" xfId="59" applyNumberFormat="1" applyFont="1" applyFill="1" applyBorder="1" applyAlignment="1">
      <alignment horizontal="justify" vertical="top" wrapText="1"/>
      <protection/>
    </xf>
    <xf numFmtId="0" fontId="13" fillId="0" borderId="0" xfId="59" applyBorder="1" applyAlignment="1">
      <alignment horizontal="left" vertical="center"/>
      <protection/>
    </xf>
    <xf numFmtId="0" fontId="13" fillId="0" borderId="0" xfId="59" applyBorder="1" applyAlignment="1">
      <alignment vertical="center"/>
      <protection/>
    </xf>
    <xf numFmtId="0" fontId="17" fillId="0" borderId="0" xfId="59" applyNumberFormat="1" applyFont="1" applyFill="1" applyBorder="1" applyAlignment="1">
      <alignment horizontal="justify" vertical="center" wrapText="1"/>
      <protection/>
    </xf>
    <xf numFmtId="0" fontId="21" fillId="0" borderId="0" xfId="59" applyNumberFormat="1" applyFont="1" applyFill="1" applyBorder="1" applyAlignment="1">
      <alignment horizontal="justify" vertical="top" wrapText="1"/>
      <protection/>
    </xf>
    <xf numFmtId="0" fontId="13" fillId="0" borderId="0" xfId="62" applyFont="1" applyAlignment="1">
      <alignment vertical="center" wrapText="1"/>
    </xf>
    <xf numFmtId="0" fontId="21" fillId="0" borderId="0" xfId="62" applyFont="1" applyAlignment="1">
      <alignment vertical="center" wrapText="1"/>
    </xf>
    <xf numFmtId="0" fontId="13" fillId="0" borderId="0" xfId="59" applyFont="1" applyBorder="1" applyAlignment="1">
      <alignment horizontal="justify" vertical="top" wrapText="1"/>
      <protection/>
    </xf>
    <xf numFmtId="0" fontId="23" fillId="0" borderId="0" xfId="59" applyFont="1" applyAlignment="1">
      <alignment/>
      <protection/>
    </xf>
    <xf numFmtId="49" fontId="80" fillId="0" borderId="0" xfId="59" applyNumberFormat="1" applyFont="1" applyAlignment="1">
      <alignment horizontal="left"/>
      <protection/>
    </xf>
    <xf numFmtId="0" fontId="13" fillId="0" borderId="0" xfId="60">
      <alignment/>
      <protection/>
    </xf>
    <xf numFmtId="0" fontId="23" fillId="0" borderId="0" xfId="60" applyFont="1" applyAlignment="1">
      <alignment horizontal="right" vertical="top"/>
      <protection/>
    </xf>
    <xf numFmtId="0" fontId="13" fillId="0" borderId="0" xfId="63">
      <alignment/>
      <protection/>
    </xf>
    <xf numFmtId="0" fontId="24" fillId="0" borderId="0" xfId="59" applyFont="1" applyBorder="1" applyAlignment="1">
      <alignment horizontal="left"/>
      <protection/>
    </xf>
    <xf numFmtId="0" fontId="16" fillId="0" borderId="0" xfId="60" applyFont="1">
      <alignment/>
      <protection/>
    </xf>
    <xf numFmtId="14" fontId="23" fillId="0" borderId="0" xfId="60" applyNumberFormat="1" applyFont="1" applyAlignment="1">
      <alignment horizontal="right" vertical="top"/>
      <protection/>
    </xf>
    <xf numFmtId="0" fontId="25" fillId="0" borderId="0" xfId="63" applyFont="1">
      <alignment/>
      <protection/>
    </xf>
    <xf numFmtId="0" fontId="27" fillId="0" borderId="16" xfId="63" applyFont="1" applyBorder="1" applyAlignment="1">
      <alignment horizontal="center" vertical="center" wrapText="1"/>
      <protection/>
    </xf>
    <xf numFmtId="0" fontId="13" fillId="32" borderId="16" xfId="63" applyFont="1" applyFill="1" applyBorder="1" applyAlignment="1">
      <alignment horizontal="center" vertical="center" wrapText="1"/>
      <protection/>
    </xf>
    <xf numFmtId="0" fontId="13" fillId="32" borderId="17" xfId="63" applyFont="1" applyFill="1" applyBorder="1" applyAlignment="1">
      <alignment horizontal="center" vertical="center" wrapText="1"/>
      <protection/>
    </xf>
    <xf numFmtId="0" fontId="13" fillId="0" borderId="16" xfId="63" applyFont="1" applyBorder="1" applyAlignment="1">
      <alignment horizontal="center" vertical="center" wrapText="1"/>
      <protection/>
    </xf>
    <xf numFmtId="0" fontId="28" fillId="0" borderId="18" xfId="63" applyFont="1" applyBorder="1" applyAlignment="1">
      <alignment horizontal="center" vertical="center" wrapText="1"/>
      <protection/>
    </xf>
    <xf numFmtId="0" fontId="13" fillId="0" borderId="0" xfId="63" applyFont="1">
      <alignment/>
      <protection/>
    </xf>
    <xf numFmtId="0" fontId="13" fillId="0" borderId="19" xfId="63" applyFill="1" applyBorder="1" applyAlignment="1">
      <alignment vertical="center"/>
      <protection/>
    </xf>
    <xf numFmtId="0" fontId="13" fillId="0" borderId="0" xfId="63" applyBorder="1" applyAlignment="1">
      <alignment vertical="center" wrapText="1"/>
      <protection/>
    </xf>
    <xf numFmtId="9" fontId="27" fillId="0" borderId="20" xfId="63" applyNumberFormat="1" applyFont="1" applyFill="1" applyBorder="1" applyAlignment="1">
      <alignment horizontal="center" vertical="center"/>
      <protection/>
    </xf>
    <xf numFmtId="9" fontId="13" fillId="32" borderId="19" xfId="63" applyNumberFormat="1" applyFill="1" applyBorder="1" applyAlignment="1">
      <alignment horizontal="center" vertical="center"/>
      <protection/>
    </xf>
    <xf numFmtId="9" fontId="0" fillId="32" borderId="21" xfId="66" applyFont="1" applyFill="1" applyBorder="1" applyAlignment="1">
      <alignment horizontal="center" vertical="center"/>
    </xf>
    <xf numFmtId="9" fontId="13" fillId="33" borderId="19" xfId="63" applyNumberFormat="1" applyFont="1" applyFill="1" applyBorder="1" applyAlignment="1">
      <alignment horizontal="center" vertical="center"/>
      <protection/>
    </xf>
    <xf numFmtId="0" fontId="29" fillId="0" borderId="22" xfId="63" applyFont="1" applyFill="1" applyBorder="1" applyAlignment="1">
      <alignment horizontal="center" vertical="center" wrapText="1"/>
      <protection/>
    </xf>
    <xf numFmtId="0" fontId="13" fillId="0" borderId="22" xfId="63" applyFill="1" applyBorder="1" applyAlignment="1">
      <alignment vertical="center"/>
      <protection/>
    </xf>
    <xf numFmtId="0" fontId="13" fillId="0" borderId="23" xfId="63" applyBorder="1" applyAlignment="1">
      <alignment vertical="center" wrapText="1"/>
      <protection/>
    </xf>
    <xf numFmtId="9" fontId="27" fillId="0" borderId="24" xfId="63" applyNumberFormat="1" applyFont="1" applyFill="1" applyBorder="1" applyAlignment="1">
      <alignment horizontal="center" vertical="center"/>
      <protection/>
    </xf>
    <xf numFmtId="9" fontId="13" fillId="32" borderId="22" xfId="63" applyNumberFormat="1" applyFill="1" applyBorder="1" applyAlignment="1">
      <alignment horizontal="center" vertical="center"/>
      <protection/>
    </xf>
    <xf numFmtId="9" fontId="0" fillId="32" borderId="25" xfId="66" applyFont="1" applyFill="1" applyBorder="1" applyAlignment="1">
      <alignment horizontal="center" vertical="center"/>
    </xf>
    <xf numFmtId="9" fontId="13" fillId="33" borderId="22" xfId="63" applyNumberFormat="1" applyFont="1" applyFill="1" applyBorder="1" applyAlignment="1">
      <alignment horizontal="center" vertical="center"/>
      <protection/>
    </xf>
    <xf numFmtId="0" fontId="17" fillId="0" borderId="26" xfId="63" applyFont="1" applyFill="1" applyBorder="1" applyAlignment="1">
      <alignment vertical="center" wrapText="1"/>
      <protection/>
    </xf>
    <xf numFmtId="0" fontId="17" fillId="0" borderId="0" xfId="63" applyFont="1" applyFill="1" applyAlignment="1">
      <alignment horizontal="left" vertical="center" wrapText="1"/>
      <protection/>
    </xf>
    <xf numFmtId="0" fontId="17" fillId="0" borderId="0" xfId="63" applyFont="1" applyAlignment="1">
      <alignment horizontal="right"/>
      <protection/>
    </xf>
    <xf numFmtId="170" fontId="30" fillId="0" borderId="0" xfId="66" applyNumberFormat="1" applyFont="1" applyFill="1" applyBorder="1" applyAlignment="1">
      <alignment horizontal="center"/>
    </xf>
    <xf numFmtId="6" fontId="17" fillId="0" borderId="0" xfId="63" applyNumberFormat="1" applyFont="1" applyFill="1" applyBorder="1" applyAlignment="1">
      <alignment horizontal="center" vertical="center"/>
      <protection/>
    </xf>
    <xf numFmtId="0" fontId="13" fillId="0" borderId="0" xfId="63" applyBorder="1">
      <alignment/>
      <protection/>
    </xf>
    <xf numFmtId="0" fontId="13" fillId="0" borderId="27" xfId="63" applyFont="1" applyBorder="1">
      <alignment/>
      <protection/>
    </xf>
    <xf numFmtId="0" fontId="81" fillId="0" borderId="27" xfId="63" applyFont="1" applyBorder="1" applyAlignment="1">
      <alignment horizontal="center"/>
      <protection/>
    </xf>
    <xf numFmtId="0" fontId="17" fillId="0" borderId="27" xfId="63" applyFont="1" applyBorder="1" applyAlignment="1">
      <alignment horizontal="center"/>
      <protection/>
    </xf>
    <xf numFmtId="0" fontId="17" fillId="0" borderId="0" xfId="63" applyFont="1" applyBorder="1" applyAlignment="1">
      <alignment horizontal="center"/>
      <protection/>
    </xf>
    <xf numFmtId="0" fontId="17" fillId="0" borderId="27" xfId="63" applyFont="1" applyBorder="1">
      <alignment/>
      <protection/>
    </xf>
    <xf numFmtId="9" fontId="17" fillId="0" borderId="0" xfId="63" applyNumberFormat="1" applyFont="1" applyBorder="1" applyAlignment="1">
      <alignment horizontal="center"/>
      <protection/>
    </xf>
    <xf numFmtId="14" fontId="82" fillId="0" borderId="27" xfId="59" applyNumberFormat="1" applyFont="1" applyBorder="1" applyAlignment="1">
      <alignment horizontal="center" vertical="center" wrapText="1"/>
      <protection/>
    </xf>
    <xf numFmtId="14" fontId="17" fillId="0" borderId="27" xfId="59" applyNumberFormat="1" applyFont="1" applyFill="1" applyBorder="1" applyAlignment="1">
      <alignment horizontal="center" vertical="center" wrapText="1"/>
      <protection/>
    </xf>
    <xf numFmtId="14" fontId="17" fillId="0" borderId="0" xfId="59" applyNumberFormat="1" applyFont="1" applyFill="1" applyBorder="1" applyAlignment="1">
      <alignment horizontal="center" vertical="center" wrapText="1"/>
      <protection/>
    </xf>
    <xf numFmtId="0" fontId="17" fillId="0" borderId="0" xfId="0" applyFont="1" applyFill="1" applyAlignment="1">
      <alignment horizontal="right"/>
    </xf>
    <xf numFmtId="171" fontId="17" fillId="0" borderId="0" xfId="45" applyNumberFormat="1" applyFont="1" applyFill="1" applyAlignment="1">
      <alignment/>
    </xf>
    <xf numFmtId="0" fontId="13" fillId="0" borderId="0" xfId="63" applyFill="1">
      <alignment/>
      <protection/>
    </xf>
    <xf numFmtId="0" fontId="14" fillId="0" borderId="0" xfId="63" applyFont="1">
      <alignment/>
      <protection/>
    </xf>
    <xf numFmtId="9" fontId="83" fillId="0" borderId="0" xfId="0" applyNumberFormat="1" applyFont="1" applyAlignment="1">
      <alignment/>
    </xf>
    <xf numFmtId="0" fontId="84" fillId="0" borderId="0" xfId="0" applyFont="1" applyAlignment="1">
      <alignment horizontal="left"/>
    </xf>
    <xf numFmtId="0" fontId="31" fillId="0" borderId="0" xfId="0" applyFont="1" applyAlignment="1">
      <alignment/>
    </xf>
    <xf numFmtId="0" fontId="32" fillId="0" borderId="23" xfId="0" applyFont="1" applyBorder="1" applyAlignment="1">
      <alignment/>
    </xf>
    <xf numFmtId="0" fontId="5" fillId="0" borderId="23" xfId="0" applyFont="1" applyBorder="1" applyAlignment="1">
      <alignment vertical="center"/>
    </xf>
    <xf numFmtId="0" fontId="33" fillId="0" borderId="0" xfId="0" applyFont="1" applyAlignment="1">
      <alignment horizontal="left" vertical="center"/>
    </xf>
    <xf numFmtId="0" fontId="34" fillId="0" borderId="0" xfId="0" applyNumberFormat="1" applyFont="1" applyFill="1" applyBorder="1" applyAlignment="1" applyProtection="1">
      <alignment/>
      <protection/>
    </xf>
    <xf numFmtId="0" fontId="33" fillId="0" borderId="0" xfId="0" applyFont="1" applyAlignment="1">
      <alignment vertical="center"/>
    </xf>
    <xf numFmtId="0" fontId="35" fillId="0" borderId="0" xfId="0" applyFont="1" applyAlignment="1">
      <alignment vertical="center"/>
    </xf>
    <xf numFmtId="0" fontId="0" fillId="0" borderId="0" xfId="0" applyNumberFormat="1" applyFill="1" applyBorder="1" applyAlignment="1" applyProtection="1">
      <alignment horizontal="left"/>
      <protection/>
    </xf>
    <xf numFmtId="0" fontId="33" fillId="0" borderId="0" xfId="0" applyNumberFormat="1" applyFont="1" applyFill="1" applyBorder="1" applyAlignment="1" applyProtection="1">
      <alignment/>
      <protection/>
    </xf>
    <xf numFmtId="8" fontId="17" fillId="0" borderId="27" xfId="45" applyNumberFormat="1" applyFont="1" applyFill="1" applyBorder="1" applyAlignment="1">
      <alignment/>
    </xf>
    <xf numFmtId="14" fontId="13" fillId="0" borderId="27" xfId="59" applyNumberFormat="1" applyFont="1" applyFill="1" applyBorder="1" applyAlignment="1">
      <alignment horizontal="left" vertical="center" wrapText="1"/>
      <protection/>
    </xf>
    <xf numFmtId="6" fontId="13" fillId="0" borderId="27" xfId="59" applyNumberFormat="1" applyFont="1" applyFill="1" applyBorder="1" applyAlignment="1">
      <alignment horizontal="left" vertical="center" wrapText="1"/>
      <protection/>
    </xf>
    <xf numFmtId="0" fontId="13" fillId="0" borderId="28" xfId="62" applyFont="1" applyFill="1" applyBorder="1" applyAlignment="1">
      <alignment horizontal="left" vertical="center" wrapText="1"/>
    </xf>
    <xf numFmtId="0" fontId="13" fillId="0" borderId="27" xfId="59" applyFont="1" applyFill="1" applyBorder="1" applyAlignment="1">
      <alignment horizontal="justify" vertical="center" wrapText="1"/>
      <protection/>
    </xf>
    <xf numFmtId="0" fontId="13" fillId="0" borderId="27" xfId="59" applyFont="1" applyFill="1" applyBorder="1" applyAlignment="1">
      <alignment vertical="center" wrapText="1"/>
      <protection/>
    </xf>
    <xf numFmtId="0" fontId="21" fillId="0" borderId="0" xfId="59" applyFont="1">
      <alignment/>
      <protection/>
    </xf>
    <xf numFmtId="9" fontId="13" fillId="0" borderId="29" xfId="59" applyNumberFormat="1" applyFont="1" applyFill="1" applyBorder="1" applyAlignment="1" quotePrefix="1">
      <alignment horizontal="left" vertical="center" wrapText="1"/>
      <protection/>
    </xf>
    <xf numFmtId="0" fontId="13" fillId="0" borderId="0" xfId="59" applyFont="1" applyBorder="1" applyAlignment="1">
      <alignment vertical="center"/>
      <protection/>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59" applyNumberFormat="1" applyFont="1" applyFill="1" applyBorder="1" applyAlignment="1">
      <alignment horizontal="justify" vertical="center" wrapText="1"/>
      <protection/>
    </xf>
    <xf numFmtId="0" fontId="36" fillId="0" borderId="0" xfId="0" applyFont="1" applyAlignment="1">
      <alignment vertical="center"/>
    </xf>
    <xf numFmtId="8" fontId="13" fillId="0" borderId="0" xfId="0" applyNumberFormat="1" applyFont="1" applyAlignment="1">
      <alignment/>
    </xf>
    <xf numFmtId="170" fontId="13" fillId="0" borderId="0" xfId="0" applyNumberFormat="1" applyFont="1" applyAlignment="1">
      <alignment/>
    </xf>
    <xf numFmtId="177" fontId="13" fillId="0" borderId="0" xfId="0" applyNumberFormat="1" applyFont="1" applyAlignment="1">
      <alignment/>
    </xf>
    <xf numFmtId="170" fontId="85" fillId="34" borderId="27" xfId="66" applyNumberFormat="1" applyFont="1" applyFill="1" applyBorder="1" applyAlignment="1">
      <alignment horizontal="center" vertical="center"/>
    </xf>
    <xf numFmtId="170" fontId="17" fillId="0" borderId="27" xfId="63" applyNumberFormat="1" applyFont="1" applyBorder="1" applyAlignment="1">
      <alignment horizontal="center"/>
      <protection/>
    </xf>
    <xf numFmtId="8" fontId="31" fillId="0" borderId="0" xfId="0" applyNumberFormat="1" applyFont="1" applyAlignment="1">
      <alignment/>
    </xf>
    <xf numFmtId="0" fontId="16" fillId="0" borderId="0" xfId="59" applyFont="1" applyBorder="1" applyAlignment="1">
      <alignment/>
      <protection/>
    </xf>
    <xf numFmtId="0" fontId="14" fillId="0" borderId="0" xfId="59" applyFont="1" applyFill="1" applyAlignment="1">
      <alignment horizontal="left"/>
      <protection/>
    </xf>
    <xf numFmtId="14" fontId="13" fillId="0" borderId="30" xfId="59" applyNumberFormat="1" applyFont="1" applyFill="1" applyBorder="1" applyAlignment="1">
      <alignment horizontal="left" vertical="center" wrapText="1"/>
      <protection/>
    </xf>
    <xf numFmtId="6" fontId="13" fillId="0" borderId="30" xfId="59" applyNumberFormat="1" applyFont="1" applyFill="1" applyBorder="1" applyAlignment="1">
      <alignment horizontal="left" vertical="center" wrapText="1"/>
      <protection/>
    </xf>
    <xf numFmtId="0" fontId="86" fillId="0" borderId="30" xfId="59" applyFont="1" applyFill="1" applyBorder="1" applyAlignment="1">
      <alignment horizontal="justify" vertical="center" wrapText="1"/>
      <protection/>
    </xf>
    <xf numFmtId="0" fontId="86" fillId="0" borderId="30" xfId="59" applyFont="1" applyFill="1" applyBorder="1" applyAlignment="1">
      <alignment vertical="center" wrapText="1"/>
      <protection/>
    </xf>
    <xf numFmtId="0" fontId="13" fillId="0" borderId="31" xfId="59" applyFont="1" applyFill="1" applyBorder="1" applyAlignment="1">
      <alignment horizontal="left" vertical="center" wrapText="1"/>
      <protection/>
    </xf>
    <xf numFmtId="170" fontId="82" fillId="0" borderId="27" xfId="63" applyNumberFormat="1" applyFont="1" applyBorder="1" applyAlignment="1">
      <alignment horizontal="center"/>
      <protection/>
    </xf>
    <xf numFmtId="0" fontId="87" fillId="0" borderId="0" xfId="0" applyNumberFormat="1" applyFont="1" applyFill="1" applyBorder="1" applyAlignment="1" applyProtection="1">
      <alignment/>
      <protection/>
    </xf>
    <xf numFmtId="0" fontId="15" fillId="0" borderId="0" xfId="59" applyFont="1" applyAlignment="1">
      <alignment horizontal="center" vertical="center"/>
      <protection/>
    </xf>
    <xf numFmtId="0" fontId="17" fillId="0" borderId="14" xfId="59" applyFont="1" applyBorder="1" applyAlignment="1">
      <alignment horizontal="left" vertical="center" wrapText="1"/>
      <protection/>
    </xf>
    <xf numFmtId="0" fontId="17" fillId="0" borderId="32" xfId="59" applyFont="1" applyBorder="1" applyAlignment="1">
      <alignment horizontal="left" vertical="center" wrapText="1"/>
      <protection/>
    </xf>
    <xf numFmtId="0" fontId="13" fillId="0" borderId="0" xfId="61" applyFont="1" applyBorder="1" applyAlignment="1">
      <alignment horizontal="left" vertical="top" wrapText="1"/>
      <protection/>
    </xf>
    <xf numFmtId="0" fontId="13" fillId="0" borderId="0" xfId="61" applyFont="1" applyBorder="1" applyAlignment="1">
      <alignment horizontal="left" wrapText="1"/>
      <protection/>
    </xf>
    <xf numFmtId="0" fontId="13" fillId="0" borderId="0" xfId="61" applyNumberFormat="1" applyFont="1" applyBorder="1" applyAlignment="1">
      <alignment horizontal="left" wrapText="1"/>
      <protection/>
    </xf>
    <xf numFmtId="0" fontId="13" fillId="0" borderId="0" xfId="62" applyFont="1" applyBorder="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left" vertical="center" wrapText="1"/>
    </xf>
    <xf numFmtId="0" fontId="14" fillId="0" borderId="0" xfId="63" applyFont="1" applyAlignment="1">
      <alignment horizontal="left" vertical="top" wrapText="1"/>
      <protection/>
    </xf>
    <xf numFmtId="0" fontId="13" fillId="0" borderId="0" xfId="63" applyFont="1" applyAlignment="1">
      <alignment horizontal="left" wrapText="1"/>
      <protection/>
    </xf>
    <xf numFmtId="0" fontId="13" fillId="0" borderId="0" xfId="63" applyAlignment="1">
      <alignment horizontal="left" wrapText="1"/>
      <protection/>
    </xf>
    <xf numFmtId="0" fontId="17" fillId="0" borderId="18" xfId="63" applyFont="1" applyFill="1" applyBorder="1" applyAlignment="1">
      <alignment horizontal="left" vertical="center"/>
      <protection/>
    </xf>
    <xf numFmtId="0" fontId="17" fillId="0" borderId="33" xfId="63" applyFont="1" applyFill="1" applyBorder="1" applyAlignment="1">
      <alignment horizontal="left" vertical="center"/>
      <protection/>
    </xf>
    <xf numFmtId="0" fontId="25" fillId="0" borderId="34" xfId="63" applyFont="1" applyBorder="1" applyAlignment="1">
      <alignment vertical="center"/>
      <protection/>
    </xf>
    <xf numFmtId="0" fontId="25" fillId="0" borderId="35" xfId="63" applyFont="1" applyBorder="1" applyAlignment="1">
      <alignment vertical="center"/>
      <protection/>
    </xf>
    <xf numFmtId="0" fontId="25" fillId="0" borderId="36" xfId="63" applyFont="1" applyBorder="1" applyAlignment="1">
      <alignment horizontal="center"/>
      <protection/>
    </xf>
    <xf numFmtId="0" fontId="25" fillId="0" borderId="37" xfId="63" applyFont="1" applyBorder="1" applyAlignment="1">
      <alignment horizontal="center"/>
      <protection/>
    </xf>
    <xf numFmtId="0" fontId="25" fillId="0" borderId="38" xfId="63" applyFont="1" applyBorder="1" applyAlignment="1">
      <alignment horizontal="center"/>
      <protection/>
    </xf>
    <xf numFmtId="0" fontId="88" fillId="0" borderId="0" xfId="63" applyFont="1" applyFill="1" applyAlignment="1">
      <alignment horizontal="left" vertical="center" wrapText="1"/>
      <protection/>
    </xf>
    <xf numFmtId="0" fontId="84" fillId="0" borderId="0" xfId="0" applyFont="1" applyAlignment="1">
      <alignment horizontal="lef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2" xfId="58"/>
    <cellStyle name="Normal_ConsolidatedAg_IM_Clean" xfId="59"/>
    <cellStyle name="Normal_ConsolidatedAg_IM_Clean - v3" xfId="60"/>
    <cellStyle name="Normal_FeederRoadAnalysis_IM_Clean - v4" xfId="61"/>
    <cellStyle name="Normal_mcc-err-namibia_mkt" xfId="62"/>
    <cellStyle name="Normal_Mongolia Health ERR.IM Cleaned - v15" xfId="63"/>
    <cellStyle name="Note" xfId="64"/>
    <cellStyle name="Output" xfId="65"/>
    <cellStyle name="Percent" xfId="66"/>
    <cellStyle name="Percent 2 2" xfId="67"/>
    <cellStyle name="Title" xfId="68"/>
    <cellStyle name="Total" xfId="69"/>
    <cellStyle name="Warning Text" xfId="70"/>
  </cellStyles>
  <dxfs count="4">
    <dxf>
      <font>
        <color indexed="10"/>
      </font>
    </dxf>
    <dxf>
      <font>
        <color indexed="9"/>
      </font>
      <fill>
        <patternFill patternType="none">
          <bgColor indexed="65"/>
        </patternFill>
      </fill>
    </dxf>
    <dxf>
      <font>
        <color rgb="FFFFFFFF"/>
      </font>
      <fill>
        <patternFill patternType="none">
          <bgColor indexed="65"/>
        </patternFill>
      </fill>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Undiscounted Net Annual Benefits of Sabou-Didyr Segment</a:t>
            </a:r>
          </a:p>
        </c:rich>
      </c:tx>
      <c:layout>
        <c:manualLayout>
          <c:xMode val="factor"/>
          <c:yMode val="factor"/>
          <c:x val="-0.00125"/>
          <c:y val="-0.01225"/>
        </c:manualLayout>
      </c:layout>
      <c:spPr>
        <a:noFill/>
        <a:ln>
          <a:noFill/>
        </a:ln>
      </c:spPr>
    </c:title>
    <c:plotArea>
      <c:layout>
        <c:manualLayout>
          <c:xMode val="edge"/>
          <c:yMode val="edge"/>
          <c:x val="0.03775"/>
          <c:y val="0.0825"/>
          <c:w val="0.95"/>
          <c:h val="0.8655"/>
        </c:manualLayout>
      </c:layout>
      <c:areaChart>
        <c:grouping val="standard"/>
        <c:varyColors val="0"/>
        <c:ser>
          <c:idx val="0"/>
          <c:order val="0"/>
          <c:spPr>
            <a:solidFill>
              <a:srgbClr val="5B9BD5"/>
            </a:solidFill>
            <a:ln w="3175">
              <a:noFill/>
            </a:ln>
          </c:spPr>
          <c:extLst>
            <c:ext xmlns:c14="http://schemas.microsoft.com/office/drawing/2007/8/2/chart" uri="{6F2FDCE9-48DA-4B69-8628-5D25D57E5C99}">
              <c14:invertSolidFillFmt>
                <c14:spPr>
                  <a:solidFill>
                    <a:srgbClr val="FFFFFF"/>
                  </a:solidFill>
                </c14:spPr>
              </c14:invertSolidFillFmt>
            </c:ext>
          </c:extLst>
          <c:val>
            <c:numRef>
              <c:f>'Cost-Benefit Summary'!$C$31:$W$31</c:f>
              <c:numCache>
                <c:ptCount val="21"/>
                <c:pt idx="0">
                  <c:v>-52.40638202999999</c:v>
                </c:pt>
                <c:pt idx="1">
                  <c:v>1.1042550800000002</c:v>
                </c:pt>
                <c:pt idx="2">
                  <c:v>1.22503563</c:v>
                </c:pt>
                <c:pt idx="3">
                  <c:v>1.2056117900000003</c:v>
                </c:pt>
                <c:pt idx="4">
                  <c:v>1.2590766699999998</c:v>
                </c:pt>
                <c:pt idx="5">
                  <c:v>1.3517027499999998</c:v>
                </c:pt>
                <c:pt idx="6">
                  <c:v>1.46450225</c:v>
                </c:pt>
                <c:pt idx="7">
                  <c:v>1.6011901899999998</c:v>
                </c:pt>
                <c:pt idx="8">
                  <c:v>1.7585120100000002</c:v>
                </c:pt>
                <c:pt idx="9">
                  <c:v>1.9365135599999999</c:v>
                </c:pt>
                <c:pt idx="10">
                  <c:v>2.1377262200000002</c:v>
                </c:pt>
                <c:pt idx="11">
                  <c:v>2.34611123</c:v>
                </c:pt>
                <c:pt idx="12">
                  <c:v>2.5749628899999997</c:v>
                </c:pt>
                <c:pt idx="13">
                  <c:v>2.8309161</c:v>
                </c:pt>
                <c:pt idx="14">
                  <c:v>3.10936055</c:v>
                </c:pt>
                <c:pt idx="15">
                  <c:v>3.4114930899999996</c:v>
                </c:pt>
                <c:pt idx="16">
                  <c:v>3.74262382</c:v>
                </c:pt>
                <c:pt idx="17">
                  <c:v>4.09291576</c:v>
                </c:pt>
                <c:pt idx="18">
                  <c:v>4.46296462</c:v>
                </c:pt>
                <c:pt idx="19">
                  <c:v>4.861783489999999</c:v>
                </c:pt>
                <c:pt idx="20">
                  <c:v>20.699893090000003</c:v>
                </c:pt>
              </c:numCache>
            </c:numRef>
          </c:val>
        </c:ser>
        <c:axId val="34678232"/>
        <c:axId val="43668633"/>
      </c:areaChart>
      <c:catAx>
        <c:axId val="34678232"/>
        <c:scaling>
          <c:orientation val="minMax"/>
        </c:scaling>
        <c:axPos val="b"/>
        <c:title>
          <c:tx>
            <c:rich>
              <a:bodyPr vert="horz" rot="0" anchor="ctr"/>
              <a:lstStyle/>
              <a:p>
                <a:pPr algn="ctr">
                  <a:defRPr/>
                </a:pPr>
                <a:r>
                  <a:rPr lang="en-US" cap="none" sz="1000" b="0" i="0" u="none" baseline="0">
                    <a:solidFill>
                      <a:srgbClr val="424242"/>
                    </a:solidFill>
                  </a:rPr>
                  <a:t>Year</a:t>
                </a:r>
              </a:p>
            </c:rich>
          </c:tx>
          <c:layout>
            <c:manualLayout>
              <c:xMode val="factor"/>
              <c:yMode val="factor"/>
              <c:x val="0.0145"/>
              <c:y val="0.00025"/>
            </c:manualLayout>
          </c:layout>
          <c:overlay val="0"/>
          <c:spPr>
            <a:noFill/>
            <a:ln>
              <a:noFill/>
            </a:ln>
          </c:spPr>
        </c:title>
        <c:delete val="0"/>
        <c:numFmt formatCode="General" sourceLinked="1"/>
        <c:majorTickMark val="out"/>
        <c:minorTickMark val="none"/>
        <c:tickLblPos val="nextTo"/>
        <c:spPr>
          <a:ln w="3175">
            <a:solidFill>
              <a:srgbClr val="E3E3E3"/>
            </a:solidFill>
          </a:ln>
        </c:spPr>
        <c:txPr>
          <a:bodyPr vert="horz" rot="0"/>
          <a:lstStyle/>
          <a:p>
            <a:pPr>
              <a:defRPr lang="en-US" cap="none" sz="900" b="0" i="0" u="none" baseline="0">
                <a:solidFill>
                  <a:srgbClr val="424242"/>
                </a:solidFill>
              </a:defRPr>
            </a:pPr>
          </a:p>
        </c:txPr>
        <c:crossAx val="43668633"/>
        <c:crosses val="autoZero"/>
        <c:auto val="1"/>
        <c:lblOffset val="100"/>
        <c:tickLblSkip val="1"/>
        <c:noMultiLvlLbl val="0"/>
      </c:catAx>
      <c:valAx>
        <c:axId val="43668633"/>
        <c:scaling>
          <c:orientation val="minMax"/>
        </c:scaling>
        <c:axPos val="l"/>
        <c:title>
          <c:tx>
            <c:rich>
              <a:bodyPr vert="horz" rot="-5400000" anchor="ctr"/>
              <a:lstStyle/>
              <a:p>
                <a:pPr algn="ctr">
                  <a:defRPr/>
                </a:pPr>
                <a:r>
                  <a:rPr lang="en-US" cap="none" sz="1000" b="0" i="0" u="none" baseline="0">
                    <a:solidFill>
                      <a:srgbClr val="424242"/>
                    </a:solidFill>
                  </a:rPr>
                  <a:t>USD$ (millinos)</a:t>
                </a:r>
              </a:p>
            </c:rich>
          </c:tx>
          <c:layout>
            <c:manualLayout>
              <c:xMode val="factor"/>
              <c:yMode val="factor"/>
              <c:x val="-0.003"/>
              <c:y val="0"/>
            </c:manualLayout>
          </c:layout>
          <c:overlay val="0"/>
          <c:spPr>
            <a:noFill/>
            <a:ln>
              <a:noFill/>
            </a:ln>
          </c:spPr>
        </c:title>
        <c:majorGridlines>
          <c:spPr>
            <a:ln w="3175">
              <a:solidFill>
                <a:srgbClr val="E3E3E3"/>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424242"/>
                </a:solidFill>
              </a:defRPr>
            </a:pPr>
          </a:p>
        </c:txPr>
        <c:crossAx val="34678232"/>
        <c:crossesAt val="1"/>
        <c:crossBetween val="midCat"/>
        <c:dispUnits/>
      </c:valAx>
      <c:spPr>
        <a:noFill/>
        <a:ln>
          <a:noFill/>
        </a:ln>
      </c:spPr>
    </c:plotArea>
    <c:plotVisOnly val="1"/>
    <c:dispBlanksAs val="zero"/>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85725</xdr:rowOff>
    </xdr:from>
    <xdr:to>
      <xdr:col>2</xdr:col>
      <xdr:colOff>495300</xdr:colOff>
      <xdr:row>6</xdr:row>
      <xdr:rowOff>104775</xdr:rowOff>
    </xdr:to>
    <xdr:pic>
      <xdr:nvPicPr>
        <xdr:cNvPr id="1" name="Picture 1"/>
        <xdr:cNvPicPr preferRelativeResize="1">
          <a:picLocks noChangeAspect="1"/>
        </xdr:cNvPicPr>
      </xdr:nvPicPr>
      <xdr:blipFill>
        <a:blip r:embed="rId1"/>
        <a:stretch>
          <a:fillRect/>
        </a:stretch>
      </xdr:blipFill>
      <xdr:spPr>
        <a:xfrm>
          <a:off x="523875" y="85725"/>
          <a:ext cx="293370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31</xdr:row>
      <xdr:rowOff>76200</xdr:rowOff>
    </xdr:from>
    <xdr:to>
      <xdr:col>6</xdr:col>
      <xdr:colOff>200025</xdr:colOff>
      <xdr:row>55</xdr:row>
      <xdr:rowOff>133350</xdr:rowOff>
    </xdr:to>
    <xdr:graphicFrame>
      <xdr:nvGraphicFramePr>
        <xdr:cNvPr id="1" name="Chart 1"/>
        <xdr:cNvGraphicFramePr/>
      </xdr:nvGraphicFramePr>
      <xdr:xfrm>
        <a:off x="1514475" y="7219950"/>
        <a:ext cx="7639050"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13</xdr:row>
      <xdr:rowOff>0</xdr:rowOff>
    </xdr:from>
    <xdr:to>
      <xdr:col>17</xdr:col>
      <xdr:colOff>542925</xdr:colOff>
      <xdr:row>43</xdr:row>
      <xdr:rowOff>76200</xdr:rowOff>
    </xdr:to>
    <xdr:pic>
      <xdr:nvPicPr>
        <xdr:cNvPr id="1" name="Picture 1"/>
        <xdr:cNvPicPr preferRelativeResize="1">
          <a:picLocks noChangeAspect="1"/>
        </xdr:cNvPicPr>
      </xdr:nvPicPr>
      <xdr:blipFill>
        <a:blip r:embed="rId1"/>
        <a:stretch>
          <a:fillRect/>
        </a:stretch>
      </xdr:blipFill>
      <xdr:spPr>
        <a:xfrm>
          <a:off x="323850" y="2447925"/>
          <a:ext cx="12668250" cy="5000625"/>
        </a:xfrm>
        <a:prstGeom prst="rect">
          <a:avLst/>
        </a:prstGeom>
        <a:solidFill>
          <a:srgbClr val="FFFFFF"/>
        </a:solidFill>
        <a:ln w="9525" cmpd="sng">
          <a:solidFill>
            <a:srgbClr val="000000"/>
          </a:solidFill>
          <a:headEnd type="none"/>
          <a:tailEnd type="none"/>
        </a:ln>
      </xdr:spPr>
    </xdr:pic>
    <xdr:clientData/>
  </xdr:twoCellAnchor>
  <xdr:twoCellAnchor editAs="oneCell">
    <xdr:from>
      <xdr:col>1</xdr:col>
      <xdr:colOff>66675</xdr:colOff>
      <xdr:row>69</xdr:row>
      <xdr:rowOff>0</xdr:rowOff>
    </xdr:from>
    <xdr:to>
      <xdr:col>17</xdr:col>
      <xdr:colOff>542925</xdr:colOff>
      <xdr:row>99</xdr:row>
      <xdr:rowOff>76200</xdr:rowOff>
    </xdr:to>
    <xdr:pic>
      <xdr:nvPicPr>
        <xdr:cNvPr id="2" name="Picture 2"/>
        <xdr:cNvPicPr preferRelativeResize="1">
          <a:picLocks noChangeAspect="1"/>
        </xdr:cNvPicPr>
      </xdr:nvPicPr>
      <xdr:blipFill>
        <a:blip r:embed="rId2"/>
        <a:stretch>
          <a:fillRect/>
        </a:stretch>
      </xdr:blipFill>
      <xdr:spPr>
        <a:xfrm>
          <a:off x="323850" y="11649075"/>
          <a:ext cx="12668250" cy="5000625"/>
        </a:xfrm>
        <a:prstGeom prst="rect">
          <a:avLst/>
        </a:prstGeom>
        <a:solidFill>
          <a:srgbClr val="FF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18</xdr:row>
      <xdr:rowOff>0</xdr:rowOff>
    </xdr:from>
    <xdr:to>
      <xdr:col>17</xdr:col>
      <xdr:colOff>371475</xdr:colOff>
      <xdr:row>48</xdr:row>
      <xdr:rowOff>76200</xdr:rowOff>
    </xdr:to>
    <xdr:pic>
      <xdr:nvPicPr>
        <xdr:cNvPr id="1" name="Picture 1"/>
        <xdr:cNvPicPr preferRelativeResize="1">
          <a:picLocks noChangeAspect="1"/>
        </xdr:cNvPicPr>
      </xdr:nvPicPr>
      <xdr:blipFill>
        <a:blip r:embed="rId1"/>
        <a:stretch>
          <a:fillRect/>
        </a:stretch>
      </xdr:blipFill>
      <xdr:spPr>
        <a:xfrm>
          <a:off x="352425" y="3257550"/>
          <a:ext cx="12668250" cy="5000625"/>
        </a:xfrm>
        <a:prstGeom prst="rect">
          <a:avLst/>
        </a:prstGeom>
        <a:solidFill>
          <a:srgbClr val="FFFFFF"/>
        </a:solidFill>
        <a:ln w="9525" cmpd="sng">
          <a:solidFill>
            <a:srgbClr val="000000"/>
          </a:solidFill>
          <a:headEnd type="none"/>
          <a:tailEnd type="none"/>
        </a:ln>
      </xdr:spPr>
    </xdr:pic>
    <xdr:clientData/>
  </xdr:twoCellAnchor>
  <xdr:twoCellAnchor editAs="oneCell">
    <xdr:from>
      <xdr:col>1</xdr:col>
      <xdr:colOff>66675</xdr:colOff>
      <xdr:row>74</xdr:row>
      <xdr:rowOff>0</xdr:rowOff>
    </xdr:from>
    <xdr:to>
      <xdr:col>17</xdr:col>
      <xdr:colOff>371475</xdr:colOff>
      <xdr:row>104</xdr:row>
      <xdr:rowOff>76200</xdr:rowOff>
    </xdr:to>
    <xdr:pic>
      <xdr:nvPicPr>
        <xdr:cNvPr id="2" name="Picture 2"/>
        <xdr:cNvPicPr preferRelativeResize="1">
          <a:picLocks noChangeAspect="1"/>
        </xdr:cNvPicPr>
      </xdr:nvPicPr>
      <xdr:blipFill>
        <a:blip r:embed="rId2"/>
        <a:stretch>
          <a:fillRect/>
        </a:stretch>
      </xdr:blipFill>
      <xdr:spPr>
        <a:xfrm>
          <a:off x="352425" y="12563475"/>
          <a:ext cx="12668250" cy="500062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A1:E53"/>
  <sheetViews>
    <sheetView showGridLines="0" tabSelected="1" zoomScalePageLayoutView="0" workbookViewId="0" topLeftCell="A1">
      <selection activeCell="G60" sqref="G60"/>
    </sheetView>
  </sheetViews>
  <sheetFormatPr defaultColWidth="9.140625" defaultRowHeight="12.75"/>
  <cols>
    <col min="1" max="1" width="7.7109375" style="38" customWidth="1"/>
    <col min="2" max="2" width="36.7109375" style="38" customWidth="1"/>
    <col min="3" max="4" width="43.140625" style="38" customWidth="1"/>
    <col min="5" max="16384" width="9.140625" style="38" customWidth="1"/>
  </cols>
  <sheetData>
    <row r="1" ht="12.75">
      <c r="D1" s="155" t="s">
        <v>212</v>
      </c>
    </row>
    <row r="2" spans="3:4" ht="12.75">
      <c r="C2" s="163" t="s">
        <v>133</v>
      </c>
      <c r="D2" s="163"/>
    </row>
    <row r="3" spans="3:4" ht="12.75" customHeight="1">
      <c r="C3" s="163"/>
      <c r="D3" s="163"/>
    </row>
    <row r="4" spans="3:4" ht="12.75">
      <c r="C4" s="163"/>
      <c r="D4" s="163"/>
    </row>
    <row r="5" spans="3:4" ht="12.75">
      <c r="C5" s="163"/>
      <c r="D5" s="163"/>
    </row>
    <row r="6" spans="3:4" ht="12.75">
      <c r="C6" s="163"/>
      <c r="D6" s="163"/>
    </row>
    <row r="7" spans="3:4" ht="25.5" customHeight="1">
      <c r="C7" s="154" t="s">
        <v>208</v>
      </c>
      <c r="D7" s="154"/>
    </row>
    <row r="8" ht="13.5" thickBot="1"/>
    <row r="9" spans="2:5" s="39" customFormat="1" ht="18" customHeight="1" thickTop="1">
      <c r="B9" s="40" t="s">
        <v>134</v>
      </c>
      <c r="C9" s="41" t="s">
        <v>135</v>
      </c>
      <c r="D9" s="42" t="s">
        <v>136</v>
      </c>
      <c r="E9" s="43"/>
    </row>
    <row r="10" spans="2:4" s="39" customFormat="1" ht="18" customHeight="1">
      <c r="B10" s="44" t="s">
        <v>137</v>
      </c>
      <c r="C10" s="136">
        <v>39562</v>
      </c>
      <c r="D10" s="156">
        <v>42670</v>
      </c>
    </row>
    <row r="11" spans="2:4" s="39" customFormat="1" ht="27.75" customHeight="1">
      <c r="B11" s="44" t="s">
        <v>138</v>
      </c>
      <c r="C11" s="137" t="s">
        <v>202</v>
      </c>
      <c r="D11" s="157" t="s">
        <v>209</v>
      </c>
    </row>
    <row r="12" spans="2:4" ht="136.5" customHeight="1">
      <c r="B12" s="45" t="s">
        <v>139</v>
      </c>
      <c r="C12" s="138" t="s">
        <v>140</v>
      </c>
      <c r="D12" s="158" t="s">
        <v>140</v>
      </c>
    </row>
    <row r="13" spans="2:4" ht="38.25" customHeight="1">
      <c r="B13" s="164" t="s">
        <v>141</v>
      </c>
      <c r="C13" s="139" t="s">
        <v>142</v>
      </c>
      <c r="D13" s="158" t="s">
        <v>203</v>
      </c>
    </row>
    <row r="14" spans="2:4" ht="38.25" customHeight="1">
      <c r="B14" s="165"/>
      <c r="C14" s="139" t="s">
        <v>143</v>
      </c>
      <c r="D14" s="158" t="s">
        <v>143</v>
      </c>
    </row>
    <row r="15" spans="2:4" ht="38.25" customHeight="1">
      <c r="B15" s="44" t="s">
        <v>144</v>
      </c>
      <c r="C15" s="140" t="s">
        <v>145</v>
      </c>
      <c r="D15" s="159" t="s">
        <v>145</v>
      </c>
    </row>
    <row r="16" spans="2:4" ht="18" customHeight="1" thickBot="1">
      <c r="B16" s="46" t="s">
        <v>146</v>
      </c>
      <c r="C16" s="142" t="s">
        <v>204</v>
      </c>
      <c r="D16" s="160" t="s">
        <v>210</v>
      </c>
    </row>
    <row r="17" spans="2:3" ht="18" customHeight="1" thickTop="1">
      <c r="B17" s="47"/>
      <c r="C17" s="48"/>
    </row>
    <row r="18" spans="2:3" ht="12.75" customHeight="1">
      <c r="B18" s="49" t="s">
        <v>147</v>
      </c>
      <c r="C18" s="50"/>
    </row>
    <row r="19" spans="2:4" ht="12.75">
      <c r="B19" s="51" t="s">
        <v>139</v>
      </c>
      <c r="C19" s="51"/>
      <c r="D19" s="52"/>
    </row>
    <row r="20" spans="2:4" ht="12.75" customHeight="1">
      <c r="B20" s="166" t="s">
        <v>148</v>
      </c>
      <c r="C20" s="166"/>
      <c r="D20" s="166"/>
    </row>
    <row r="21" spans="2:4" ht="12.75">
      <c r="B21" s="50"/>
      <c r="C21" s="50"/>
      <c r="D21" s="52"/>
    </row>
    <row r="22" spans="2:4" s="53" customFormat="1" ht="12.75">
      <c r="B22" s="54" t="s">
        <v>149</v>
      </c>
      <c r="C22" s="54"/>
      <c r="D22" s="55"/>
    </row>
    <row r="23" spans="2:4" s="53" customFormat="1" ht="12.75" customHeight="1">
      <c r="B23" s="167" t="s">
        <v>150</v>
      </c>
      <c r="C23" s="167"/>
      <c r="D23" s="167"/>
    </row>
    <row r="24" spans="2:4" s="53" customFormat="1" ht="12.75">
      <c r="B24" s="56"/>
      <c r="C24" s="56"/>
      <c r="D24" s="55"/>
    </row>
    <row r="25" spans="2:4" s="53" customFormat="1" ht="12.75">
      <c r="B25" s="57" t="s">
        <v>151</v>
      </c>
      <c r="C25" s="57"/>
      <c r="D25" s="55"/>
    </row>
    <row r="26" spans="2:4" s="53" customFormat="1" ht="12.75" customHeight="1">
      <c r="B26" s="168" t="s">
        <v>152</v>
      </c>
      <c r="C26" s="168"/>
      <c r="D26" s="168"/>
    </row>
    <row r="27" s="53" customFormat="1" ht="12.75"/>
    <row r="28" spans="1:3" ht="12.75">
      <c r="A28" s="52"/>
      <c r="B28" s="58" t="s">
        <v>195</v>
      </c>
      <c r="C28" s="52"/>
    </row>
    <row r="29" spans="1:3" ht="12.75">
      <c r="A29" s="52"/>
      <c r="B29" s="52" t="s">
        <v>194</v>
      </c>
      <c r="C29" s="52"/>
    </row>
    <row r="30" spans="1:3" ht="12.75">
      <c r="A30" s="52"/>
      <c r="B30" s="52"/>
      <c r="C30" s="52"/>
    </row>
    <row r="31" spans="1:3" ht="12.75">
      <c r="A31" s="52"/>
      <c r="B31" s="58" t="s">
        <v>196</v>
      </c>
      <c r="C31" s="52"/>
    </row>
    <row r="32" spans="1:3" ht="12.75">
      <c r="A32" s="52"/>
      <c r="B32" s="52" t="s">
        <v>197</v>
      </c>
      <c r="C32" s="52"/>
    </row>
    <row r="33" spans="1:3" ht="12.75">
      <c r="A33" s="52"/>
      <c r="B33" s="52"/>
      <c r="C33" s="52"/>
    </row>
    <row r="34" spans="1:3" ht="12.75">
      <c r="A34" s="52"/>
      <c r="B34" s="58" t="s">
        <v>198</v>
      </c>
      <c r="C34" s="52"/>
    </row>
    <row r="35" spans="1:3" ht="12.75">
      <c r="A35" s="52"/>
      <c r="B35" s="52" t="s">
        <v>199</v>
      </c>
      <c r="C35" s="52"/>
    </row>
    <row r="36" spans="1:3" ht="12.75">
      <c r="A36" s="52"/>
      <c r="B36" s="52"/>
      <c r="C36" s="52"/>
    </row>
    <row r="37" spans="1:3" ht="12.75">
      <c r="A37" s="52"/>
      <c r="B37" s="58" t="s">
        <v>200</v>
      </c>
      <c r="C37" s="52"/>
    </row>
    <row r="38" spans="1:3" ht="12.75">
      <c r="A38" s="52"/>
      <c r="B38" s="52" t="s">
        <v>201</v>
      </c>
      <c r="C38" s="52"/>
    </row>
    <row r="39" spans="1:3" ht="12.75">
      <c r="A39" s="52"/>
      <c r="B39" s="52"/>
      <c r="C39" s="52"/>
    </row>
    <row r="40" spans="1:3" ht="12.75">
      <c r="A40" s="52"/>
      <c r="B40" s="58" t="s">
        <v>153</v>
      </c>
      <c r="C40" s="52"/>
    </row>
    <row r="41" spans="1:3" ht="12.75">
      <c r="A41" s="52"/>
      <c r="B41" s="52" t="s">
        <v>154</v>
      </c>
      <c r="C41" s="52"/>
    </row>
    <row r="42" spans="1:3" ht="12.75">
      <c r="A42" s="52"/>
      <c r="B42" s="52"/>
      <c r="C42" s="52"/>
    </row>
    <row r="53" ht="12.75">
      <c r="B53" s="141"/>
    </row>
  </sheetData>
  <sheetProtection/>
  <mergeCells count="5">
    <mergeCell ref="C2:D6"/>
    <mergeCell ref="B13:B14"/>
    <mergeCell ref="B20:D20"/>
    <mergeCell ref="B23:D23"/>
    <mergeCell ref="B26:D26"/>
  </mergeCells>
  <hyperlinks>
    <hyperlink ref="B22" location="'ERR &amp; Sensitivity Analysis'!A1" display="ERR &amp; Sensitivity Analysis"/>
    <hyperlink ref="B19" location="'Project Description'!A1" display="Project Description"/>
    <hyperlink ref="B25" location="'Cost-Benefit Summary'!A1" display="Cost-Benefit Summary"/>
    <hyperlink ref="B28" location="'Comparison of Cost Streams 1'!A1" display="Comparison of Cost Streams (Koudougou - Didyr)"/>
    <hyperlink ref="B31" location="'HDM4 AADT 1'!A1" display="HDM4 AADT (Koudougou - Didyr)"/>
    <hyperlink ref="B40" location="'HDM4 Vehicle Fleet'!A1" display="HDM4 Vehicle Fleet"/>
    <hyperlink ref="B34" location="'Comparison of Cost Streams 2'!A1" display="Comparison of Cost Streams (Sabou - Koudougou)"/>
    <hyperlink ref="B37" location="'HDM4 AADT 2'!A1" display="HDM4 AADT (Sabou - Koudougou)"/>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2:C29"/>
  <sheetViews>
    <sheetView showGridLines="0" zoomScalePageLayoutView="0" workbookViewId="0" topLeftCell="A1">
      <selection activeCell="B28" sqref="B28"/>
    </sheetView>
  </sheetViews>
  <sheetFormatPr defaultColWidth="9.140625" defaultRowHeight="12.75"/>
  <cols>
    <col min="1" max="1" width="5.7109375" style="59" customWidth="1"/>
    <col min="2" max="2" width="127.421875" style="59" customWidth="1"/>
    <col min="3" max="3" width="5.140625" style="59" hidden="1" customWidth="1"/>
    <col min="4" max="4" width="20.8515625" style="59" customWidth="1"/>
    <col min="5" max="16384" width="9.140625" style="59" customWidth="1"/>
  </cols>
  <sheetData>
    <row r="2" ht="20.25">
      <c r="B2" s="60" t="s">
        <v>133</v>
      </c>
    </row>
    <row r="3" s="61" customFormat="1" ht="12.75">
      <c r="B3" s="62"/>
    </row>
    <row r="4" ht="18">
      <c r="B4" s="63" t="s">
        <v>155</v>
      </c>
    </row>
    <row r="5" ht="18">
      <c r="A5" s="64"/>
    </row>
    <row r="6" spans="1:2" ht="18">
      <c r="A6" s="64"/>
      <c r="B6" s="65" t="s">
        <v>156</v>
      </c>
    </row>
    <row r="8" s="66" customFormat="1" ht="12.75">
      <c r="B8" s="67" t="s">
        <v>157</v>
      </c>
    </row>
    <row r="9" s="66" customFormat="1" ht="12.75">
      <c r="B9" s="67"/>
    </row>
    <row r="10" spans="1:3" ht="71.25" customHeight="1">
      <c r="A10" s="68"/>
      <c r="B10" s="169" t="s">
        <v>140</v>
      </c>
      <c r="C10" s="169"/>
    </row>
    <row r="11" spans="1:3" s="71" customFormat="1" ht="12.75">
      <c r="A11" s="70"/>
      <c r="B11" s="72" t="s">
        <v>158</v>
      </c>
      <c r="C11" s="143"/>
    </row>
    <row r="12" spans="1:3" s="71" customFormat="1" ht="12.75">
      <c r="A12" s="70"/>
      <c r="B12" s="146" t="s">
        <v>205</v>
      </c>
      <c r="C12" s="143"/>
    </row>
    <row r="13" spans="1:3" ht="12.75">
      <c r="A13" s="68"/>
      <c r="B13" s="69"/>
      <c r="C13" s="61"/>
    </row>
    <row r="14" spans="1:3" ht="12.75">
      <c r="A14" s="68"/>
      <c r="B14" s="73" t="s">
        <v>159</v>
      </c>
      <c r="C14" s="61"/>
    </row>
    <row r="15" spans="1:3" ht="12.75">
      <c r="A15" s="68"/>
      <c r="B15" s="73"/>
      <c r="C15" s="61"/>
    </row>
    <row r="16" spans="1:3" ht="41.25" customHeight="1">
      <c r="A16" s="68"/>
      <c r="B16" s="169" t="s">
        <v>167</v>
      </c>
      <c r="C16" s="169"/>
    </row>
    <row r="17" spans="1:3" ht="30.75" customHeight="1">
      <c r="A17" s="68"/>
      <c r="B17" s="169" t="s">
        <v>160</v>
      </c>
      <c r="C17" s="169"/>
    </row>
    <row r="18" spans="1:3" ht="17.25" customHeight="1">
      <c r="A18" s="68"/>
      <c r="B18" s="74" t="s">
        <v>161</v>
      </c>
      <c r="C18" s="74" t="s">
        <v>161</v>
      </c>
    </row>
    <row r="19" spans="1:3" ht="27.75" customHeight="1">
      <c r="A19" s="68"/>
      <c r="B19" s="74" t="s">
        <v>162</v>
      </c>
      <c r="C19" s="74"/>
    </row>
    <row r="20" spans="1:3" ht="17.25" customHeight="1">
      <c r="A20" s="68"/>
      <c r="B20" s="74" t="s">
        <v>163</v>
      </c>
      <c r="C20" s="74"/>
    </row>
    <row r="21" spans="1:3" ht="17.25" customHeight="1">
      <c r="A21" s="68"/>
      <c r="B21" s="74"/>
      <c r="C21" s="74"/>
    </row>
    <row r="22" spans="1:3" ht="17.25" customHeight="1">
      <c r="A22" s="68"/>
      <c r="B22" s="74"/>
      <c r="C22" s="74"/>
    </row>
    <row r="23" spans="1:3" ht="17.25" customHeight="1">
      <c r="A23" s="68"/>
      <c r="B23" s="75" t="s">
        <v>164</v>
      </c>
      <c r="C23" s="74"/>
    </row>
    <row r="24" spans="1:3" ht="12.75">
      <c r="A24" s="68"/>
      <c r="B24" s="76"/>
      <c r="C24" s="61"/>
    </row>
    <row r="25" spans="1:3" ht="48" customHeight="1">
      <c r="A25" s="68"/>
      <c r="B25" s="170" t="s">
        <v>165</v>
      </c>
      <c r="C25" s="170"/>
    </row>
    <row r="26" spans="1:3" ht="7.5" customHeight="1">
      <c r="A26" s="68"/>
      <c r="B26" s="144"/>
      <c r="C26" s="144"/>
    </row>
    <row r="27" spans="1:3" ht="64.5" customHeight="1">
      <c r="A27" s="68"/>
      <c r="B27" s="171" t="s">
        <v>166</v>
      </c>
      <c r="C27" s="171"/>
    </row>
    <row r="28" spans="1:3" ht="8.25" customHeight="1">
      <c r="A28" s="68"/>
      <c r="B28" s="145"/>
      <c r="C28" s="145"/>
    </row>
    <row r="29" spans="1:3" ht="53.25" customHeight="1">
      <c r="A29" s="68"/>
      <c r="B29" s="171" t="s">
        <v>211</v>
      </c>
      <c r="C29" s="171"/>
    </row>
  </sheetData>
  <sheetProtection/>
  <mergeCells count="6">
    <mergeCell ref="B10:C10"/>
    <mergeCell ref="B16:C16"/>
    <mergeCell ref="B17:C17"/>
    <mergeCell ref="B25:C25"/>
    <mergeCell ref="B27:C27"/>
    <mergeCell ref="B29:C2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J75"/>
  <sheetViews>
    <sheetView showGridLines="0" zoomScale="90" zoomScaleNormal="90" zoomScalePageLayoutView="0" workbookViewId="0" topLeftCell="A1">
      <selection activeCell="H15" sqref="H15"/>
    </sheetView>
  </sheetViews>
  <sheetFormatPr defaultColWidth="9.140625" defaultRowHeight="12.75"/>
  <cols>
    <col min="1" max="1" width="5.7109375" style="81" customWidth="1"/>
    <col min="2" max="2" width="16.28125" style="81" customWidth="1"/>
    <col min="3" max="3" width="67.00390625" style="81" customWidth="1"/>
    <col min="4" max="4" width="15.140625" style="81" customWidth="1"/>
    <col min="5" max="5" width="15.00390625" style="81" customWidth="1"/>
    <col min="6" max="6" width="15.140625" style="81" customWidth="1"/>
    <col min="7" max="7" width="18.28125" style="81" customWidth="1"/>
    <col min="8" max="8" width="5.7109375" style="81" customWidth="1"/>
    <col min="9" max="9" width="20.7109375" style="81" customWidth="1"/>
    <col min="10" max="16384" width="9.140625" style="81" customWidth="1"/>
  </cols>
  <sheetData>
    <row r="1" spans="3:6" s="38" customFormat="1" ht="12.75">
      <c r="C1" s="77"/>
      <c r="F1" s="78"/>
    </row>
    <row r="2" spans="1:7" ht="20.25">
      <c r="A2" s="79"/>
      <c r="B2" s="60" t="s">
        <v>133</v>
      </c>
      <c r="C2" s="79"/>
      <c r="D2" s="79"/>
      <c r="E2" s="79"/>
      <c r="F2" s="79"/>
      <c r="G2" s="80"/>
    </row>
    <row r="3" spans="1:7" ht="30.75" customHeight="1">
      <c r="A3" s="79"/>
      <c r="B3" s="82" t="s">
        <v>155</v>
      </c>
      <c r="C3" s="79"/>
      <c r="D3" s="79"/>
      <c r="E3" s="79"/>
      <c r="F3" s="79"/>
      <c r="G3" s="79"/>
    </row>
    <row r="4" spans="1:7" ht="27.75" customHeight="1">
      <c r="A4" s="79"/>
      <c r="B4" s="83" t="s">
        <v>168</v>
      </c>
      <c r="C4" s="79"/>
      <c r="D4" s="79"/>
      <c r="E4" s="79"/>
      <c r="F4" s="79"/>
      <c r="G4" s="84"/>
    </row>
    <row r="5" ht="12.75" customHeight="1">
      <c r="C5" s="85"/>
    </row>
    <row r="6" spans="2:7" ht="39.75" customHeight="1">
      <c r="B6" s="173" t="s">
        <v>169</v>
      </c>
      <c r="C6" s="174"/>
      <c r="D6" s="174"/>
      <c r="E6" s="174"/>
      <c r="F6" s="174"/>
      <c r="G6" s="174"/>
    </row>
    <row r="8" spans="2:7" s="85" customFormat="1" ht="15.75">
      <c r="B8" s="175" t="s">
        <v>170</v>
      </c>
      <c r="C8" s="177" t="s">
        <v>171</v>
      </c>
      <c r="D8" s="179" t="s">
        <v>172</v>
      </c>
      <c r="E8" s="180"/>
      <c r="F8" s="180"/>
      <c r="G8" s="181"/>
    </row>
    <row r="9" spans="2:10" s="85" customFormat="1" ht="39" thickBot="1">
      <c r="B9" s="176"/>
      <c r="C9" s="178"/>
      <c r="D9" s="86" t="s">
        <v>173</v>
      </c>
      <c r="E9" s="87" t="s">
        <v>174</v>
      </c>
      <c r="F9" s="88" t="s">
        <v>175</v>
      </c>
      <c r="G9" s="89" t="s">
        <v>176</v>
      </c>
      <c r="I9" s="90" t="s">
        <v>177</v>
      </c>
      <c r="J9" s="91"/>
    </row>
    <row r="10" spans="2:9" ht="38.25" customHeight="1">
      <c r="B10" s="92" t="s">
        <v>178</v>
      </c>
      <c r="C10" s="93" t="s">
        <v>179</v>
      </c>
      <c r="D10" s="94">
        <v>1</v>
      </c>
      <c r="E10" s="95">
        <v>1</v>
      </c>
      <c r="F10" s="96" t="s">
        <v>180</v>
      </c>
      <c r="G10" s="97">
        <f>D10</f>
        <v>1</v>
      </c>
      <c r="I10" s="98" t="str">
        <f>IF(D10=E10,IF(D11=E11,"Y","N"),"N")</f>
        <v>Y</v>
      </c>
    </row>
    <row r="11" spans="2:7" ht="38.25" customHeight="1">
      <c r="B11" s="99" t="s">
        <v>178</v>
      </c>
      <c r="C11" s="100" t="s">
        <v>181</v>
      </c>
      <c r="D11" s="101">
        <v>1</v>
      </c>
      <c r="E11" s="102">
        <v>1</v>
      </c>
      <c r="F11" s="103" t="s">
        <v>180</v>
      </c>
      <c r="G11" s="104">
        <f>D11</f>
        <v>1</v>
      </c>
    </row>
    <row r="12" spans="2:7" ht="14.25" customHeight="1">
      <c r="B12" s="105"/>
      <c r="C12" s="105"/>
      <c r="D12" s="105"/>
      <c r="E12" s="105"/>
      <c r="F12" s="105"/>
      <c r="G12" s="105"/>
    </row>
    <row r="13" spans="2:7" ht="31.5" customHeight="1">
      <c r="B13" s="182">
        <f>IF('ERR &amp; Sensitivity Analysis'!$I$10="N","Note: Current calculations are based on user input and are not the original MCC estimates.","")</f>
      </c>
      <c r="C13" s="182"/>
      <c r="D13" s="182"/>
      <c r="E13" s="182"/>
      <c r="F13" s="182"/>
      <c r="G13" s="182"/>
    </row>
    <row r="14" spans="2:7" ht="12" customHeight="1">
      <c r="B14" s="106"/>
      <c r="C14" s="106"/>
      <c r="D14" s="106"/>
      <c r="E14" s="106"/>
      <c r="F14" s="106"/>
      <c r="G14" s="106"/>
    </row>
    <row r="15" spans="3:5" ht="12.75">
      <c r="C15" s="107" t="s">
        <v>182</v>
      </c>
      <c r="D15" s="151">
        <f>'Cost-Benefit Summary'!C37</f>
        <v>0.01719652490584922</v>
      </c>
      <c r="E15" s="108"/>
    </row>
    <row r="16" spans="3:5" ht="12.75">
      <c r="C16" s="107"/>
      <c r="D16" s="108"/>
      <c r="E16" s="108"/>
    </row>
    <row r="17" spans="3:7" ht="12.75">
      <c r="C17" s="107"/>
      <c r="D17" s="109"/>
      <c r="E17" s="108"/>
      <c r="G17" s="110"/>
    </row>
    <row r="18" spans="3:7" ht="12.75">
      <c r="C18" s="107" t="s">
        <v>183</v>
      </c>
      <c r="D18" s="111"/>
      <c r="E18" s="112" t="s">
        <v>184</v>
      </c>
      <c r="F18" s="113" t="s">
        <v>158</v>
      </c>
      <c r="G18" s="114"/>
    </row>
    <row r="19" spans="3:7" ht="12.75">
      <c r="C19" s="107"/>
      <c r="D19" s="115" t="s">
        <v>185</v>
      </c>
      <c r="E19" s="161">
        <v>-0.009</v>
      </c>
      <c r="F19" s="152">
        <v>0.017</v>
      </c>
      <c r="G19" s="116"/>
    </row>
    <row r="20" spans="4:7" ht="12.75">
      <c r="D20" s="115" t="s">
        <v>186</v>
      </c>
      <c r="E20" s="117">
        <v>39562</v>
      </c>
      <c r="F20" s="118"/>
      <c r="G20" s="119"/>
    </row>
    <row r="21" ht="12.75">
      <c r="G21" s="110"/>
    </row>
    <row r="22" spans="3:7" ht="12.75">
      <c r="C22" s="120" t="s">
        <v>187</v>
      </c>
      <c r="D22" s="135">
        <f>'Cost-Benefit Summary'!C35</f>
        <v>14.439105921135344</v>
      </c>
      <c r="G22" s="110"/>
    </row>
    <row r="23" spans="3:7" ht="12.75">
      <c r="C23" s="120"/>
      <c r="D23" s="121"/>
      <c r="G23" s="110"/>
    </row>
    <row r="24" spans="3:7" ht="12.75">
      <c r="C24" s="120" t="s">
        <v>188</v>
      </c>
      <c r="D24" s="135">
        <f>'Cost-Benefit Summary'!C36</f>
        <v>44.62764089637387</v>
      </c>
      <c r="G24" s="110"/>
    </row>
    <row r="25" spans="3:7" ht="12.75">
      <c r="C25" s="122"/>
      <c r="D25" s="122"/>
      <c r="G25" s="110"/>
    </row>
    <row r="26" spans="3:7" ht="12.75">
      <c r="C26" s="123" t="s">
        <v>189</v>
      </c>
      <c r="G26" s="110"/>
    </row>
    <row r="73" spans="3:6" ht="22.5" customHeight="1">
      <c r="C73" s="172"/>
      <c r="D73" s="172"/>
      <c r="E73" s="172"/>
      <c r="F73" s="172"/>
    </row>
    <row r="74" spans="3:6" ht="42" customHeight="1">
      <c r="C74" s="172"/>
      <c r="D74" s="172"/>
      <c r="E74" s="172"/>
      <c r="F74" s="172"/>
    </row>
    <row r="75" spans="3:6" ht="12.75">
      <c r="C75" s="123"/>
      <c r="D75" s="123"/>
      <c r="E75" s="123"/>
      <c r="F75" s="123"/>
    </row>
  </sheetData>
  <sheetProtection/>
  <mergeCells count="7">
    <mergeCell ref="C74:F74"/>
    <mergeCell ref="B6:G6"/>
    <mergeCell ref="B8:B9"/>
    <mergeCell ref="C8:C9"/>
    <mergeCell ref="D8:G8"/>
    <mergeCell ref="B13:G13"/>
    <mergeCell ref="C73:F73"/>
  </mergeCells>
  <conditionalFormatting sqref="B12:B14">
    <cfRule type="cellIs" priority="1" dxfId="2" operator="equal" stopIfTrue="1">
      <formula>0</formula>
    </cfRule>
    <cfRule type="cellIs" priority="2" dxfId="3" operator="notEqual" stopIfTrue="1">
      <formula>0</formula>
    </cfRule>
  </conditionalFormatting>
  <printOptions/>
  <pageMargins left="0.7" right="0.7" top="0.75" bottom="0.75" header="0.3" footer="0.3"/>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Sheet4"/>
  <dimension ref="B2:Y41"/>
  <sheetViews>
    <sheetView zoomScalePageLayoutView="0" workbookViewId="0" topLeftCell="A1">
      <selection activeCell="B5" sqref="B5"/>
    </sheetView>
  </sheetViews>
  <sheetFormatPr defaultColWidth="9.140625" defaultRowHeight="12.75"/>
  <cols>
    <col min="1" max="1" width="4.28125" style="22" customWidth="1"/>
    <col min="2" max="2" width="21.140625" style="22" customWidth="1"/>
    <col min="3" max="3" width="10.140625" style="22" customWidth="1"/>
    <col min="4" max="4" width="10.00390625" style="22" customWidth="1"/>
    <col min="5" max="5" width="9.8515625" style="22" customWidth="1"/>
    <col min="6" max="16384" width="9.140625" style="22" customWidth="1"/>
  </cols>
  <sheetData>
    <row r="2" ht="20.25">
      <c r="B2" s="60" t="s">
        <v>133</v>
      </c>
    </row>
    <row r="3" ht="18">
      <c r="B3" s="82" t="s">
        <v>155</v>
      </c>
    </row>
    <row r="5" ht="15">
      <c r="B5" s="162">
        <f>IF('ERR &amp; Sensitivity Analysis'!$I$10="N","Note: Current calculations are based on user input and are not the original MCC estimates.","")</f>
      </c>
    </row>
    <row r="6" spans="2:6" ht="12.75">
      <c r="B6" s="183" t="s">
        <v>190</v>
      </c>
      <c r="C6" s="183"/>
      <c r="D6" s="183"/>
      <c r="E6" s="183"/>
      <c r="F6" s="124">
        <f>'ERR &amp; Sensitivity Analysis'!G10</f>
        <v>1</v>
      </c>
    </row>
    <row r="7" spans="2:6" ht="12.75">
      <c r="B7" s="183" t="s">
        <v>191</v>
      </c>
      <c r="C7" s="183"/>
      <c r="D7" s="183"/>
      <c r="E7" s="183"/>
      <c r="F7" s="124">
        <f>'ERR &amp; Sensitivity Analysis'!G11</f>
        <v>1</v>
      </c>
    </row>
    <row r="8" spans="2:6" ht="12.75">
      <c r="B8" s="125"/>
      <c r="C8" s="125"/>
      <c r="D8" s="125"/>
      <c r="E8" s="125"/>
      <c r="F8" s="124"/>
    </row>
    <row r="9" spans="2:6" ht="12.75">
      <c r="B9" s="125"/>
      <c r="C9" s="125"/>
      <c r="D9" s="125"/>
      <c r="E9" s="125"/>
      <c r="F9" s="124"/>
    </row>
    <row r="10" spans="2:25" ht="12.75">
      <c r="B10" s="127" t="s">
        <v>0</v>
      </c>
      <c r="C10" s="127">
        <v>1</v>
      </c>
      <c r="D10" s="127">
        <v>2</v>
      </c>
      <c r="E10" s="127">
        <v>3</v>
      </c>
      <c r="F10" s="127">
        <v>4</v>
      </c>
      <c r="G10" s="127">
        <v>5</v>
      </c>
      <c r="H10" s="127">
        <v>6</v>
      </c>
      <c r="I10" s="127">
        <v>7</v>
      </c>
      <c r="J10" s="127">
        <v>8</v>
      </c>
      <c r="K10" s="127">
        <v>9</v>
      </c>
      <c r="L10" s="127">
        <v>10</v>
      </c>
      <c r="M10" s="127">
        <v>11</v>
      </c>
      <c r="N10" s="127">
        <v>12</v>
      </c>
      <c r="O10" s="127">
        <v>13</v>
      </c>
      <c r="P10" s="127">
        <v>14</v>
      </c>
      <c r="Q10" s="127">
        <v>15</v>
      </c>
      <c r="R10" s="127">
        <v>16</v>
      </c>
      <c r="S10" s="127">
        <v>17</v>
      </c>
      <c r="T10" s="127">
        <v>18</v>
      </c>
      <c r="U10" s="127">
        <v>19</v>
      </c>
      <c r="V10" s="127">
        <v>20</v>
      </c>
      <c r="W10" s="127">
        <v>21</v>
      </c>
      <c r="X10" s="126"/>
      <c r="Y10" s="126"/>
    </row>
    <row r="11" spans="2:25" ht="12.75">
      <c r="B11" s="15" t="s">
        <v>206</v>
      </c>
      <c r="C11" s="126">
        <v>8.1420555</v>
      </c>
      <c r="D11" s="126">
        <v>0</v>
      </c>
      <c r="E11" s="126">
        <v>0</v>
      </c>
      <c r="F11" s="126">
        <v>0</v>
      </c>
      <c r="G11" s="126">
        <v>0</v>
      </c>
      <c r="H11" s="126">
        <v>0</v>
      </c>
      <c r="I11" s="126">
        <v>0</v>
      </c>
      <c r="J11" s="126">
        <v>0</v>
      </c>
      <c r="K11" s="126">
        <v>0</v>
      </c>
      <c r="L11" s="126">
        <v>0</v>
      </c>
      <c r="M11" s="126">
        <v>0</v>
      </c>
      <c r="N11" s="126">
        <v>0</v>
      </c>
      <c r="O11" s="126">
        <v>0</v>
      </c>
      <c r="P11" s="126">
        <v>0</v>
      </c>
      <c r="Q11" s="126">
        <v>0</v>
      </c>
      <c r="R11" s="126">
        <v>0</v>
      </c>
      <c r="S11" s="126">
        <v>0</v>
      </c>
      <c r="T11" s="126">
        <v>0</v>
      </c>
      <c r="U11" s="126">
        <v>0</v>
      </c>
      <c r="V11" s="126">
        <v>0</v>
      </c>
      <c r="W11" s="126">
        <v>-2.44261675</v>
      </c>
      <c r="X11" s="126"/>
      <c r="Y11" s="126"/>
    </row>
    <row r="12" spans="2:25" ht="12.75">
      <c r="B12" s="15" t="s">
        <v>207</v>
      </c>
      <c r="C12" s="126">
        <v>25.137862</v>
      </c>
      <c r="D12" s="126">
        <v>0</v>
      </c>
      <c r="E12" s="126">
        <v>0</v>
      </c>
      <c r="F12" s="126">
        <v>0</v>
      </c>
      <c r="G12" s="126">
        <v>0</v>
      </c>
      <c r="H12" s="126">
        <v>0</v>
      </c>
      <c r="I12" s="126">
        <v>0</v>
      </c>
      <c r="J12" s="126">
        <v>0</v>
      </c>
      <c r="K12" s="126">
        <v>0</v>
      </c>
      <c r="L12" s="126">
        <v>0</v>
      </c>
      <c r="M12" s="126">
        <v>0</v>
      </c>
      <c r="N12" s="126">
        <v>0</v>
      </c>
      <c r="O12" s="126">
        <v>0</v>
      </c>
      <c r="P12" s="126">
        <v>0</v>
      </c>
      <c r="Q12" s="126">
        <v>0</v>
      </c>
      <c r="R12" s="126">
        <v>0</v>
      </c>
      <c r="S12" s="126">
        <v>0</v>
      </c>
      <c r="T12" s="126">
        <v>0</v>
      </c>
      <c r="U12" s="126">
        <v>0</v>
      </c>
      <c r="V12" s="126">
        <v>0</v>
      </c>
      <c r="W12" s="126">
        <v>-7.5413585</v>
      </c>
      <c r="X12" s="126"/>
      <c r="Y12" s="126"/>
    </row>
    <row r="13" spans="2:25" ht="12.75">
      <c r="B13" s="15" t="s">
        <v>1</v>
      </c>
      <c r="C13" s="15">
        <v>11.312940000000001</v>
      </c>
      <c r="D13" s="126">
        <v>0</v>
      </c>
      <c r="E13" s="126">
        <v>0</v>
      </c>
      <c r="F13" s="126">
        <v>0</v>
      </c>
      <c r="G13" s="126">
        <v>0</v>
      </c>
      <c r="H13" s="126">
        <v>0</v>
      </c>
      <c r="I13" s="126">
        <v>0</v>
      </c>
      <c r="J13" s="126">
        <v>0</v>
      </c>
      <c r="K13" s="126">
        <v>0</v>
      </c>
      <c r="L13" s="126">
        <v>0</v>
      </c>
      <c r="M13" s="126">
        <v>0</v>
      </c>
      <c r="N13" s="126">
        <v>0</v>
      </c>
      <c r="O13" s="126">
        <v>0</v>
      </c>
      <c r="P13" s="126">
        <v>0</v>
      </c>
      <c r="Q13" s="126">
        <v>0</v>
      </c>
      <c r="R13" s="126">
        <v>0</v>
      </c>
      <c r="S13" s="126">
        <v>0</v>
      </c>
      <c r="T13" s="126">
        <v>0</v>
      </c>
      <c r="U13" s="126">
        <v>0</v>
      </c>
      <c r="V13" s="126">
        <v>0</v>
      </c>
      <c r="W13" s="126">
        <v>-3.3938819999999996</v>
      </c>
      <c r="X13" s="126"/>
      <c r="Y13" s="126"/>
    </row>
    <row r="14" spans="2:25" ht="12.75">
      <c r="B14" s="15" t="s">
        <v>2</v>
      </c>
      <c r="C14" s="15">
        <v>6.8583315</v>
      </c>
      <c r="D14" s="126">
        <v>0</v>
      </c>
      <c r="E14" s="126">
        <v>0</v>
      </c>
      <c r="F14" s="126">
        <v>0</v>
      </c>
      <c r="G14" s="126">
        <v>0</v>
      </c>
      <c r="H14" s="126">
        <v>0</v>
      </c>
      <c r="I14" s="126">
        <v>0</v>
      </c>
      <c r="J14" s="126">
        <v>0</v>
      </c>
      <c r="K14" s="126">
        <v>0</v>
      </c>
      <c r="L14" s="126">
        <v>0</v>
      </c>
      <c r="M14" s="126">
        <v>0</v>
      </c>
      <c r="N14" s="126">
        <v>0</v>
      </c>
      <c r="O14" s="126">
        <v>0</v>
      </c>
      <c r="P14" s="126">
        <v>0</v>
      </c>
      <c r="Q14" s="126">
        <v>0</v>
      </c>
      <c r="R14" s="126">
        <v>0</v>
      </c>
      <c r="S14" s="126">
        <v>0</v>
      </c>
      <c r="T14" s="126">
        <v>0</v>
      </c>
      <c r="U14" s="126">
        <v>0</v>
      </c>
      <c r="V14" s="126">
        <v>0</v>
      </c>
      <c r="W14" s="126">
        <v>-2.0574995</v>
      </c>
      <c r="X14" s="126"/>
      <c r="Y14" s="126"/>
    </row>
    <row r="15" spans="2:25" ht="12.75">
      <c r="B15" s="15" t="s">
        <v>5</v>
      </c>
      <c r="C15" s="126">
        <f>SUM(C11:C14)*'ERR &amp; Sensitivity Analysis'!$D$10</f>
        <v>51.45118899999999</v>
      </c>
      <c r="D15" s="126">
        <f>SUM(D11:D14)*'ERR &amp; Sensitivity Analysis'!$D$10</f>
        <v>0</v>
      </c>
      <c r="E15" s="126">
        <f>SUM(E11:E14)*'ERR &amp; Sensitivity Analysis'!$D$10</f>
        <v>0</v>
      </c>
      <c r="F15" s="126">
        <f>SUM(F11:F14)*'ERR &amp; Sensitivity Analysis'!$D$10</f>
        <v>0</v>
      </c>
      <c r="G15" s="126">
        <f>SUM(G11:G14)*'ERR &amp; Sensitivity Analysis'!$D$10</f>
        <v>0</v>
      </c>
      <c r="H15" s="126">
        <f>SUM(H11:H14)*'ERR &amp; Sensitivity Analysis'!$D$10</f>
        <v>0</v>
      </c>
      <c r="I15" s="126">
        <f>SUM(I11:I14)*'ERR &amp; Sensitivity Analysis'!$D$10</f>
        <v>0</v>
      </c>
      <c r="J15" s="126">
        <f>SUM(J11:J14)*'ERR &amp; Sensitivity Analysis'!$D$10</f>
        <v>0</v>
      </c>
      <c r="K15" s="126">
        <f>SUM(K11:K14)*'ERR &amp; Sensitivity Analysis'!$D$10</f>
        <v>0</v>
      </c>
      <c r="L15" s="126">
        <f>SUM(L11:L14)*'ERR &amp; Sensitivity Analysis'!$D$10</f>
        <v>0</v>
      </c>
      <c r="M15" s="126">
        <f>SUM(M11:M14)*'ERR &amp; Sensitivity Analysis'!$D$10</f>
        <v>0</v>
      </c>
      <c r="N15" s="126">
        <f>SUM(N11:N14)*'ERR &amp; Sensitivity Analysis'!$D$10</f>
        <v>0</v>
      </c>
      <c r="O15" s="126">
        <f>SUM(O11:O14)*'ERR &amp; Sensitivity Analysis'!$D$10</f>
        <v>0</v>
      </c>
      <c r="P15" s="126">
        <f>SUM(P11:P14)*'ERR &amp; Sensitivity Analysis'!$D$10</f>
        <v>0</v>
      </c>
      <c r="Q15" s="126">
        <f>SUM(Q11:Q14)*'ERR &amp; Sensitivity Analysis'!$D$10</f>
        <v>0</v>
      </c>
      <c r="R15" s="126">
        <f>SUM(R11:R14)*'ERR &amp; Sensitivity Analysis'!$D$10</f>
        <v>0</v>
      </c>
      <c r="S15" s="126">
        <f>SUM(S11:S14)*'ERR &amp; Sensitivity Analysis'!$D$10</f>
        <v>0</v>
      </c>
      <c r="T15" s="126">
        <f>SUM(T11:T14)*'ERR &amp; Sensitivity Analysis'!$D$10</f>
        <v>0</v>
      </c>
      <c r="U15" s="126">
        <f>SUM(U11:U14)*'ERR &amp; Sensitivity Analysis'!$D$10</f>
        <v>0</v>
      </c>
      <c r="V15" s="126">
        <f>SUM(V11:V14)*'ERR &amp; Sensitivity Analysis'!$D$10</f>
        <v>0</v>
      </c>
      <c r="W15" s="126">
        <f>SUM(W11:W14)*'ERR &amp; Sensitivity Analysis'!$D$10</f>
        <v>-15.43535675</v>
      </c>
      <c r="X15" s="126"/>
      <c r="Y15" s="126"/>
    </row>
    <row r="16" spans="2:25" ht="12.75">
      <c r="B16" s="15"/>
      <c r="C16" s="126"/>
      <c r="D16" s="126"/>
      <c r="E16" s="126"/>
      <c r="F16" s="126"/>
      <c r="G16" s="126"/>
      <c r="H16" s="126"/>
      <c r="I16" s="126"/>
      <c r="J16" s="126"/>
      <c r="K16" s="126"/>
      <c r="L16" s="126"/>
      <c r="M16" s="126"/>
      <c r="N16" s="126"/>
      <c r="O16" s="126"/>
      <c r="P16" s="126"/>
      <c r="Q16" s="126"/>
      <c r="R16" s="126"/>
      <c r="S16" s="126"/>
      <c r="T16" s="126"/>
      <c r="U16" s="126"/>
      <c r="V16" s="126"/>
      <c r="W16" s="126"/>
      <c r="X16" s="126"/>
      <c r="Y16" s="126"/>
    </row>
    <row r="17" spans="2:25" ht="12.75">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row>
    <row r="18" spans="2:25" ht="12.75">
      <c r="B18" s="127" t="s">
        <v>6</v>
      </c>
      <c r="C18" s="127">
        <v>1</v>
      </c>
      <c r="D18" s="127">
        <v>2</v>
      </c>
      <c r="E18" s="127">
        <v>3</v>
      </c>
      <c r="F18" s="127">
        <v>4</v>
      </c>
      <c r="G18" s="127">
        <v>5</v>
      </c>
      <c r="H18" s="127">
        <v>6</v>
      </c>
      <c r="I18" s="127">
        <v>7</v>
      </c>
      <c r="J18" s="127">
        <v>8</v>
      </c>
      <c r="K18" s="127">
        <v>9</v>
      </c>
      <c r="L18" s="127">
        <v>10</v>
      </c>
      <c r="M18" s="127">
        <v>11</v>
      </c>
      <c r="N18" s="127">
        <v>12</v>
      </c>
      <c r="O18" s="127">
        <v>13</v>
      </c>
      <c r="P18" s="127">
        <v>14</v>
      </c>
      <c r="Q18" s="127">
        <v>15</v>
      </c>
      <c r="R18" s="127">
        <v>16</v>
      </c>
      <c r="S18" s="127">
        <v>17</v>
      </c>
      <c r="T18" s="127">
        <v>18</v>
      </c>
      <c r="U18" s="127">
        <v>19</v>
      </c>
      <c r="V18" s="127">
        <v>20</v>
      </c>
      <c r="W18" s="127">
        <v>21</v>
      </c>
      <c r="X18" s="126"/>
      <c r="Y18" s="126"/>
    </row>
    <row r="19" spans="2:25" ht="12.75">
      <c r="B19" s="15" t="s">
        <v>1</v>
      </c>
      <c r="C19" s="126">
        <v>0.013650039999999999</v>
      </c>
      <c r="D19" s="126">
        <v>0.08429264000000002</v>
      </c>
      <c r="E19" s="126">
        <v>0.09393233000000002</v>
      </c>
      <c r="F19" s="126">
        <v>0.0498636</v>
      </c>
      <c r="G19" s="126">
        <v>0.03375058000000001</v>
      </c>
      <c r="H19" s="126">
        <v>0.03005858000000001</v>
      </c>
      <c r="I19" s="126">
        <v>0.03236204999999999</v>
      </c>
      <c r="J19" s="126">
        <v>0.03818723000000001</v>
      </c>
      <c r="K19" s="126">
        <v>0.04586579</v>
      </c>
      <c r="L19" s="126">
        <v>0.05463955000000001</v>
      </c>
      <c r="M19" s="126">
        <v>0.06431783</v>
      </c>
      <c r="N19" s="126">
        <v>0.07472641</v>
      </c>
      <c r="O19" s="126">
        <v>0.08595886999999999</v>
      </c>
      <c r="P19" s="126">
        <v>0.09933227</v>
      </c>
      <c r="Q19" s="126">
        <v>0.11252670999999999</v>
      </c>
      <c r="R19" s="126">
        <v>0.12469388</v>
      </c>
      <c r="S19" s="126">
        <v>0.13851222</v>
      </c>
      <c r="T19" s="126">
        <v>0.15190607</v>
      </c>
      <c r="U19" s="126">
        <v>0.16124015</v>
      </c>
      <c r="V19" s="126">
        <v>0.16923835999999998</v>
      </c>
      <c r="W19" s="126">
        <v>0.17594008</v>
      </c>
      <c r="X19" s="126"/>
      <c r="Y19" s="126"/>
    </row>
    <row r="20" spans="2:25" ht="12.75">
      <c r="B20" s="15" t="s">
        <v>2</v>
      </c>
      <c r="C20" s="15">
        <v>0.04082161</v>
      </c>
      <c r="D20" s="126">
        <v>0.30939854</v>
      </c>
      <c r="E20" s="126">
        <v>0.31362636</v>
      </c>
      <c r="F20" s="126">
        <v>0.26037383000000003</v>
      </c>
      <c r="G20" s="126">
        <v>0.24128570000000002</v>
      </c>
      <c r="H20" s="126">
        <v>0.23700173000000002</v>
      </c>
      <c r="I20" s="126">
        <v>0.24007785</v>
      </c>
      <c r="J20" s="126">
        <v>0.24740436999999998</v>
      </c>
      <c r="K20" s="126">
        <v>0.25727518</v>
      </c>
      <c r="L20" s="126">
        <v>0.2687987</v>
      </c>
      <c r="M20" s="126">
        <v>0.28149298999999994</v>
      </c>
      <c r="N20" s="126">
        <v>0.29478404</v>
      </c>
      <c r="O20" s="126">
        <v>0.30923650999999996</v>
      </c>
      <c r="P20" s="126">
        <v>0.32890388</v>
      </c>
      <c r="Q20" s="126">
        <v>0.35004511</v>
      </c>
      <c r="R20" s="126">
        <v>0.36731744</v>
      </c>
      <c r="S20" s="126">
        <v>0.38388108</v>
      </c>
      <c r="T20" s="126">
        <v>0.40060414</v>
      </c>
      <c r="U20" s="126">
        <v>0.41387554</v>
      </c>
      <c r="V20" s="126">
        <v>0.42435594</v>
      </c>
      <c r="W20" s="126">
        <v>0.43221432</v>
      </c>
      <c r="X20" s="126"/>
      <c r="Y20" s="126"/>
    </row>
    <row r="21" spans="2:25" ht="12.75">
      <c r="B21" s="15" t="s">
        <v>3</v>
      </c>
      <c r="C21" s="126">
        <v>-0.65060934</v>
      </c>
      <c r="D21" s="126">
        <v>0.45602134000000005</v>
      </c>
      <c r="E21" s="126">
        <v>0.50374644</v>
      </c>
      <c r="F21" s="126">
        <v>0.55472063</v>
      </c>
      <c r="G21" s="126">
        <v>0.6123735899999999</v>
      </c>
      <c r="H21" s="126">
        <v>0.67781348</v>
      </c>
      <c r="I21" s="126">
        <v>0.7481329800000001</v>
      </c>
      <c r="J21" s="126">
        <v>0.82968448</v>
      </c>
      <c r="K21" s="126">
        <v>0.9219766200000001</v>
      </c>
      <c r="L21" s="126">
        <v>1.02614679</v>
      </c>
      <c r="M21" s="126">
        <v>1.14312712</v>
      </c>
      <c r="N21" s="126">
        <v>1.26329428</v>
      </c>
      <c r="O21" s="126">
        <v>1.3955676299999997</v>
      </c>
      <c r="P21" s="126">
        <v>1.5406446200000001</v>
      </c>
      <c r="Q21" s="126">
        <v>1.6993469799999998</v>
      </c>
      <c r="R21" s="126">
        <v>1.87646856</v>
      </c>
      <c r="S21" s="126">
        <v>2.07194085</v>
      </c>
      <c r="T21" s="126">
        <v>2.2802749100000006</v>
      </c>
      <c r="U21" s="126">
        <v>2.5066175800000003</v>
      </c>
      <c r="V21" s="126">
        <v>2.755047049999999</v>
      </c>
      <c r="W21" s="126">
        <v>3.009106680000001</v>
      </c>
      <c r="X21" s="126"/>
      <c r="Y21" s="126"/>
    </row>
    <row r="22" spans="2:25" ht="12.75">
      <c r="B22" s="15" t="s">
        <v>4</v>
      </c>
      <c r="C22" s="126">
        <v>-0.35905534</v>
      </c>
      <c r="D22" s="126">
        <v>0.25454256</v>
      </c>
      <c r="E22" s="126">
        <v>0.3137305</v>
      </c>
      <c r="F22" s="126">
        <v>0.3406537300000001</v>
      </c>
      <c r="G22" s="126">
        <v>0.37166679999999996</v>
      </c>
      <c r="H22" s="126">
        <v>0.40682895999999996</v>
      </c>
      <c r="I22" s="126">
        <v>0.44392936999999993</v>
      </c>
      <c r="J22" s="126">
        <v>0.48591411</v>
      </c>
      <c r="K22" s="126">
        <v>0.53339442</v>
      </c>
      <c r="L22" s="126">
        <v>0.58692852</v>
      </c>
      <c r="M22" s="126">
        <v>0.64878828</v>
      </c>
      <c r="N22" s="126">
        <v>0.7133065000000001</v>
      </c>
      <c r="O22" s="126">
        <v>0.7841998800000002</v>
      </c>
      <c r="P22" s="126">
        <v>0.86203533</v>
      </c>
      <c r="Q22" s="126">
        <v>0.9474417500000001</v>
      </c>
      <c r="R22" s="126">
        <v>1.04301321</v>
      </c>
      <c r="S22" s="126">
        <v>1.14828967</v>
      </c>
      <c r="T22" s="126">
        <v>1.2601306399999999</v>
      </c>
      <c r="U22" s="126">
        <v>1.38123135</v>
      </c>
      <c r="V22" s="126">
        <v>1.5131421399999998</v>
      </c>
      <c r="W22" s="126">
        <v>1.64727526</v>
      </c>
      <c r="X22" s="126"/>
      <c r="Y22" s="126"/>
    </row>
    <row r="23" spans="2:25" ht="12.75">
      <c r="B23" s="15" t="s">
        <v>7</v>
      </c>
      <c r="C23" s="126">
        <f>SUM(C19:C22)*'ERR &amp; Sensitivity Analysis'!$D$11</f>
        <v>-0.95519303</v>
      </c>
      <c r="D23" s="126">
        <f>SUM(D19:D22)*'ERR &amp; Sensitivity Analysis'!$D$11</f>
        <v>1.1042550800000002</v>
      </c>
      <c r="E23" s="126">
        <f>SUM(E19:E22)*'ERR &amp; Sensitivity Analysis'!$D$11</f>
        <v>1.22503563</v>
      </c>
      <c r="F23" s="126">
        <f>SUM(F19:F22)*'ERR &amp; Sensitivity Analysis'!$D$11</f>
        <v>1.2056117900000003</v>
      </c>
      <c r="G23" s="126">
        <f>SUM(G19:G22)*'ERR &amp; Sensitivity Analysis'!$D$11</f>
        <v>1.2590766699999998</v>
      </c>
      <c r="H23" s="126">
        <f>SUM(H19:H22)*'ERR &amp; Sensitivity Analysis'!$D$11</f>
        <v>1.3517027499999998</v>
      </c>
      <c r="I23" s="126">
        <f>SUM(I19:I22)*'ERR &amp; Sensitivity Analysis'!$D$11</f>
        <v>1.46450225</v>
      </c>
      <c r="J23" s="126">
        <f>SUM(J19:J22)*'ERR &amp; Sensitivity Analysis'!$D$11</f>
        <v>1.6011901899999998</v>
      </c>
      <c r="K23" s="126">
        <f>SUM(K19:K22)*'ERR &amp; Sensitivity Analysis'!$D$11</f>
        <v>1.7585120100000002</v>
      </c>
      <c r="L23" s="126">
        <f>SUM(L19:L22)*'ERR &amp; Sensitivity Analysis'!$D$11</f>
        <v>1.9365135599999999</v>
      </c>
      <c r="M23" s="126">
        <f>SUM(M19:M22)*'ERR &amp; Sensitivity Analysis'!$D$11</f>
        <v>2.1377262200000002</v>
      </c>
      <c r="N23" s="126">
        <f>SUM(N19:N22)*'ERR &amp; Sensitivity Analysis'!$D$11</f>
        <v>2.34611123</v>
      </c>
      <c r="O23" s="126">
        <f>SUM(O19:O22)*'ERR &amp; Sensitivity Analysis'!$D$11</f>
        <v>2.5749628899999997</v>
      </c>
      <c r="P23" s="126">
        <f>SUM(P19:P22)*'ERR &amp; Sensitivity Analysis'!$D$11</f>
        <v>2.8309161</v>
      </c>
      <c r="Q23" s="126">
        <f>SUM(Q19:Q22)*'ERR &amp; Sensitivity Analysis'!$D$11</f>
        <v>3.10936055</v>
      </c>
      <c r="R23" s="126">
        <f>SUM(R19:R22)*'ERR &amp; Sensitivity Analysis'!$D$11</f>
        <v>3.4114930899999996</v>
      </c>
      <c r="S23" s="126">
        <f>SUM(S19:S22)*'ERR &amp; Sensitivity Analysis'!$D$11</f>
        <v>3.74262382</v>
      </c>
      <c r="T23" s="126">
        <f>SUM(T19:T22)*'ERR &amp; Sensitivity Analysis'!$D$11</f>
        <v>4.09291576</v>
      </c>
      <c r="U23" s="126">
        <f>SUM(U19:U22)*'ERR &amp; Sensitivity Analysis'!$D$11</f>
        <v>4.46296462</v>
      </c>
      <c r="V23" s="126">
        <f>SUM(V19:V22)*'ERR &amp; Sensitivity Analysis'!$D$11</f>
        <v>4.861783489999999</v>
      </c>
      <c r="W23" s="126">
        <f>SUM(W19:W22)*'ERR &amp; Sensitivity Analysis'!$D$11</f>
        <v>5.264536340000001</v>
      </c>
      <c r="X23" s="126"/>
      <c r="Y23" s="126"/>
    </row>
    <row r="24" spans="2:25" ht="12.75">
      <c r="B24" s="15"/>
      <c r="C24" s="126"/>
      <c r="D24" s="126"/>
      <c r="E24" s="126"/>
      <c r="F24" s="126"/>
      <c r="G24" s="126"/>
      <c r="H24" s="126"/>
      <c r="I24" s="126"/>
      <c r="J24" s="126"/>
      <c r="K24" s="126"/>
      <c r="L24" s="126"/>
      <c r="M24" s="126"/>
      <c r="N24" s="126"/>
      <c r="O24" s="126"/>
      <c r="P24" s="126"/>
      <c r="Q24" s="126"/>
      <c r="R24" s="126"/>
      <c r="S24" s="126"/>
      <c r="T24" s="126"/>
      <c r="U24" s="126"/>
      <c r="V24" s="126"/>
      <c r="W24" s="126"/>
      <c r="X24" s="126"/>
      <c r="Y24" s="126"/>
    </row>
    <row r="25" spans="2:25" ht="12.75">
      <c r="B25" s="15"/>
      <c r="C25" s="126"/>
      <c r="D25" s="126"/>
      <c r="E25" s="126"/>
      <c r="F25" s="126"/>
      <c r="G25" s="126"/>
      <c r="H25" s="126"/>
      <c r="I25" s="126"/>
      <c r="J25" s="126"/>
      <c r="K25" s="126"/>
      <c r="L25" s="126"/>
      <c r="M25" s="126"/>
      <c r="N25" s="126"/>
      <c r="O25" s="126"/>
      <c r="P25" s="126"/>
      <c r="Q25" s="126"/>
      <c r="R25" s="126"/>
      <c r="S25" s="126"/>
      <c r="T25" s="126"/>
      <c r="U25" s="126"/>
      <c r="V25" s="126"/>
      <c r="W25" s="126"/>
      <c r="X25" s="126"/>
      <c r="Y25" s="126"/>
    </row>
    <row r="26" spans="2:25" ht="12.75">
      <c r="B26" s="128" t="s">
        <v>8</v>
      </c>
      <c r="C26" s="127">
        <v>1</v>
      </c>
      <c r="D26" s="127">
        <v>2</v>
      </c>
      <c r="E26" s="127">
        <v>3</v>
      </c>
      <c r="F26" s="127">
        <v>4</v>
      </c>
      <c r="G26" s="127">
        <v>5</v>
      </c>
      <c r="H26" s="127">
        <v>6</v>
      </c>
      <c r="I26" s="127">
        <v>7</v>
      </c>
      <c r="J26" s="127">
        <v>8</v>
      </c>
      <c r="K26" s="127">
        <v>9</v>
      </c>
      <c r="L26" s="127">
        <v>10</v>
      </c>
      <c r="M26" s="127">
        <v>11</v>
      </c>
      <c r="N26" s="127">
        <v>12</v>
      </c>
      <c r="O26" s="127">
        <v>13</v>
      </c>
      <c r="P26" s="127">
        <v>14</v>
      </c>
      <c r="Q26" s="127">
        <v>15</v>
      </c>
      <c r="R26" s="127">
        <v>16</v>
      </c>
      <c r="S26" s="127">
        <v>17</v>
      </c>
      <c r="T26" s="127">
        <v>18</v>
      </c>
      <c r="U26" s="127">
        <v>19</v>
      </c>
      <c r="V26" s="127">
        <v>20</v>
      </c>
      <c r="W26" s="127">
        <v>21</v>
      </c>
      <c r="X26" s="126"/>
      <c r="Y26" s="126"/>
    </row>
    <row r="27" spans="2:25" ht="12.75">
      <c r="B27" s="15" t="s">
        <v>1</v>
      </c>
      <c r="C27" s="126">
        <f aca="true" t="shared" si="0" ref="C27:W27">C19-C11</f>
        <v>-8.12840546</v>
      </c>
      <c r="D27" s="126">
        <f t="shared" si="0"/>
        <v>0.08429264000000002</v>
      </c>
      <c r="E27" s="126">
        <f t="shared" si="0"/>
        <v>0.09393233000000002</v>
      </c>
      <c r="F27" s="126">
        <f t="shared" si="0"/>
        <v>0.0498636</v>
      </c>
      <c r="G27" s="126">
        <f t="shared" si="0"/>
        <v>0.03375058000000001</v>
      </c>
      <c r="H27" s="126">
        <f t="shared" si="0"/>
        <v>0.03005858000000001</v>
      </c>
      <c r="I27" s="126">
        <f t="shared" si="0"/>
        <v>0.03236204999999999</v>
      </c>
      <c r="J27" s="126">
        <f t="shared" si="0"/>
        <v>0.03818723000000001</v>
      </c>
      <c r="K27" s="126">
        <f t="shared" si="0"/>
        <v>0.04586579</v>
      </c>
      <c r="L27" s="126">
        <f t="shared" si="0"/>
        <v>0.05463955000000001</v>
      </c>
      <c r="M27" s="126">
        <f t="shared" si="0"/>
        <v>0.06431783</v>
      </c>
      <c r="N27" s="126">
        <f t="shared" si="0"/>
        <v>0.07472641</v>
      </c>
      <c r="O27" s="126">
        <f t="shared" si="0"/>
        <v>0.08595886999999999</v>
      </c>
      <c r="P27" s="126">
        <f t="shared" si="0"/>
        <v>0.09933227</v>
      </c>
      <c r="Q27" s="126">
        <f t="shared" si="0"/>
        <v>0.11252670999999999</v>
      </c>
      <c r="R27" s="126">
        <f t="shared" si="0"/>
        <v>0.12469388</v>
      </c>
      <c r="S27" s="126">
        <f t="shared" si="0"/>
        <v>0.13851222</v>
      </c>
      <c r="T27" s="126">
        <f t="shared" si="0"/>
        <v>0.15190607</v>
      </c>
      <c r="U27" s="126">
        <f t="shared" si="0"/>
        <v>0.16124015</v>
      </c>
      <c r="V27" s="126">
        <f t="shared" si="0"/>
        <v>0.16923835999999998</v>
      </c>
      <c r="W27" s="126">
        <f t="shared" si="0"/>
        <v>2.61855683</v>
      </c>
      <c r="X27" s="126"/>
      <c r="Y27" s="126"/>
    </row>
    <row r="28" spans="2:25" ht="12.75">
      <c r="B28" s="15" t="s">
        <v>2</v>
      </c>
      <c r="C28" s="126">
        <f aca="true" t="shared" si="1" ref="C28:W28">C20-C12</f>
        <v>-25.09704039</v>
      </c>
      <c r="D28" s="126">
        <f t="shared" si="1"/>
        <v>0.30939854</v>
      </c>
      <c r="E28" s="126">
        <f t="shared" si="1"/>
        <v>0.31362636</v>
      </c>
      <c r="F28" s="126">
        <f t="shared" si="1"/>
        <v>0.26037383000000003</v>
      </c>
      <c r="G28" s="126">
        <f t="shared" si="1"/>
        <v>0.24128570000000002</v>
      </c>
      <c r="H28" s="126">
        <f t="shared" si="1"/>
        <v>0.23700173000000002</v>
      </c>
      <c r="I28" s="126">
        <f t="shared" si="1"/>
        <v>0.24007785</v>
      </c>
      <c r="J28" s="126">
        <f t="shared" si="1"/>
        <v>0.24740436999999998</v>
      </c>
      <c r="K28" s="126">
        <f t="shared" si="1"/>
        <v>0.25727518</v>
      </c>
      <c r="L28" s="126">
        <f t="shared" si="1"/>
        <v>0.2687987</v>
      </c>
      <c r="M28" s="126">
        <f t="shared" si="1"/>
        <v>0.28149298999999994</v>
      </c>
      <c r="N28" s="126">
        <f t="shared" si="1"/>
        <v>0.29478404</v>
      </c>
      <c r="O28" s="126">
        <f t="shared" si="1"/>
        <v>0.30923650999999996</v>
      </c>
      <c r="P28" s="126">
        <f t="shared" si="1"/>
        <v>0.32890388</v>
      </c>
      <c r="Q28" s="126">
        <f t="shared" si="1"/>
        <v>0.35004511</v>
      </c>
      <c r="R28" s="126">
        <f t="shared" si="1"/>
        <v>0.36731744</v>
      </c>
      <c r="S28" s="126">
        <f t="shared" si="1"/>
        <v>0.38388108</v>
      </c>
      <c r="T28" s="126">
        <f t="shared" si="1"/>
        <v>0.40060414</v>
      </c>
      <c r="U28" s="126">
        <f t="shared" si="1"/>
        <v>0.41387554</v>
      </c>
      <c r="V28" s="126">
        <f t="shared" si="1"/>
        <v>0.42435594</v>
      </c>
      <c r="W28" s="126">
        <f t="shared" si="1"/>
        <v>7.97357282</v>
      </c>
      <c r="X28" s="126"/>
      <c r="Y28" s="126"/>
    </row>
    <row r="29" spans="2:25" ht="12.75">
      <c r="B29" s="15" t="s">
        <v>3</v>
      </c>
      <c r="C29" s="126">
        <f aca="true" t="shared" si="2" ref="C29:W29">C21-C13</f>
        <v>-11.963549340000002</v>
      </c>
      <c r="D29" s="126">
        <f t="shared" si="2"/>
        <v>0.45602134000000005</v>
      </c>
      <c r="E29" s="126">
        <f t="shared" si="2"/>
        <v>0.50374644</v>
      </c>
      <c r="F29" s="126">
        <f t="shared" si="2"/>
        <v>0.55472063</v>
      </c>
      <c r="G29" s="126">
        <f t="shared" si="2"/>
        <v>0.6123735899999999</v>
      </c>
      <c r="H29" s="126">
        <f t="shared" si="2"/>
        <v>0.67781348</v>
      </c>
      <c r="I29" s="126">
        <f t="shared" si="2"/>
        <v>0.7481329800000001</v>
      </c>
      <c r="J29" s="126">
        <f t="shared" si="2"/>
        <v>0.82968448</v>
      </c>
      <c r="K29" s="126">
        <f t="shared" si="2"/>
        <v>0.9219766200000001</v>
      </c>
      <c r="L29" s="126">
        <f t="shared" si="2"/>
        <v>1.02614679</v>
      </c>
      <c r="M29" s="126">
        <f t="shared" si="2"/>
        <v>1.14312712</v>
      </c>
      <c r="N29" s="126">
        <f t="shared" si="2"/>
        <v>1.26329428</v>
      </c>
      <c r="O29" s="126">
        <f t="shared" si="2"/>
        <v>1.3955676299999997</v>
      </c>
      <c r="P29" s="126">
        <f t="shared" si="2"/>
        <v>1.5406446200000001</v>
      </c>
      <c r="Q29" s="126">
        <f t="shared" si="2"/>
        <v>1.6993469799999998</v>
      </c>
      <c r="R29" s="126">
        <f t="shared" si="2"/>
        <v>1.87646856</v>
      </c>
      <c r="S29" s="126">
        <f t="shared" si="2"/>
        <v>2.07194085</v>
      </c>
      <c r="T29" s="126">
        <f t="shared" si="2"/>
        <v>2.2802749100000006</v>
      </c>
      <c r="U29" s="126">
        <f t="shared" si="2"/>
        <v>2.5066175800000003</v>
      </c>
      <c r="V29" s="126">
        <f t="shared" si="2"/>
        <v>2.755047049999999</v>
      </c>
      <c r="W29" s="126">
        <f t="shared" si="2"/>
        <v>6.40298868</v>
      </c>
      <c r="X29" s="126"/>
      <c r="Y29" s="126"/>
    </row>
    <row r="30" spans="2:25" ht="12.75">
      <c r="B30" s="15" t="s">
        <v>4</v>
      </c>
      <c r="C30" s="126">
        <f aca="true" t="shared" si="3" ref="C30:W30">C22-C14</f>
        <v>-7.2173868400000005</v>
      </c>
      <c r="D30" s="126">
        <f t="shared" si="3"/>
        <v>0.25454256</v>
      </c>
      <c r="E30" s="126">
        <f t="shared" si="3"/>
        <v>0.3137305</v>
      </c>
      <c r="F30" s="126">
        <f t="shared" si="3"/>
        <v>0.3406537300000001</v>
      </c>
      <c r="G30" s="126">
        <f t="shared" si="3"/>
        <v>0.37166679999999996</v>
      </c>
      <c r="H30" s="126">
        <f t="shared" si="3"/>
        <v>0.40682895999999996</v>
      </c>
      <c r="I30" s="126">
        <f t="shared" si="3"/>
        <v>0.44392936999999993</v>
      </c>
      <c r="J30" s="126">
        <f t="shared" si="3"/>
        <v>0.48591411</v>
      </c>
      <c r="K30" s="126">
        <f t="shared" si="3"/>
        <v>0.53339442</v>
      </c>
      <c r="L30" s="126">
        <f t="shared" si="3"/>
        <v>0.58692852</v>
      </c>
      <c r="M30" s="126">
        <f t="shared" si="3"/>
        <v>0.64878828</v>
      </c>
      <c r="N30" s="126">
        <f t="shared" si="3"/>
        <v>0.7133065000000001</v>
      </c>
      <c r="O30" s="126">
        <f t="shared" si="3"/>
        <v>0.7841998800000002</v>
      </c>
      <c r="P30" s="126">
        <f t="shared" si="3"/>
        <v>0.86203533</v>
      </c>
      <c r="Q30" s="126">
        <f t="shared" si="3"/>
        <v>0.9474417500000001</v>
      </c>
      <c r="R30" s="126">
        <f t="shared" si="3"/>
        <v>1.04301321</v>
      </c>
      <c r="S30" s="126">
        <f t="shared" si="3"/>
        <v>1.14828967</v>
      </c>
      <c r="T30" s="126">
        <f t="shared" si="3"/>
        <v>1.2601306399999999</v>
      </c>
      <c r="U30" s="126">
        <f t="shared" si="3"/>
        <v>1.38123135</v>
      </c>
      <c r="V30" s="126">
        <f t="shared" si="3"/>
        <v>1.5131421399999998</v>
      </c>
      <c r="W30" s="126">
        <f t="shared" si="3"/>
        <v>3.7047747600000003</v>
      </c>
      <c r="X30" s="126"/>
      <c r="Y30" s="126"/>
    </row>
    <row r="31" spans="2:25" ht="12.75">
      <c r="B31" s="15" t="s">
        <v>8</v>
      </c>
      <c r="C31" s="126">
        <f aca="true" t="shared" si="4" ref="C31:W31">C23-C15</f>
        <v>-52.40638202999999</v>
      </c>
      <c r="D31" s="126">
        <f t="shared" si="4"/>
        <v>1.1042550800000002</v>
      </c>
      <c r="E31" s="126">
        <f t="shared" si="4"/>
        <v>1.22503563</v>
      </c>
      <c r="F31" s="126">
        <f t="shared" si="4"/>
        <v>1.2056117900000003</v>
      </c>
      <c r="G31" s="126">
        <f t="shared" si="4"/>
        <v>1.2590766699999998</v>
      </c>
      <c r="H31" s="126">
        <f t="shared" si="4"/>
        <v>1.3517027499999998</v>
      </c>
      <c r="I31" s="126">
        <f t="shared" si="4"/>
        <v>1.46450225</v>
      </c>
      <c r="J31" s="126">
        <f t="shared" si="4"/>
        <v>1.6011901899999998</v>
      </c>
      <c r="K31" s="126">
        <f t="shared" si="4"/>
        <v>1.7585120100000002</v>
      </c>
      <c r="L31" s="126">
        <f t="shared" si="4"/>
        <v>1.9365135599999999</v>
      </c>
      <c r="M31" s="126">
        <f t="shared" si="4"/>
        <v>2.1377262200000002</v>
      </c>
      <c r="N31" s="126">
        <f t="shared" si="4"/>
        <v>2.34611123</v>
      </c>
      <c r="O31" s="126">
        <f t="shared" si="4"/>
        <v>2.5749628899999997</v>
      </c>
      <c r="P31" s="126">
        <f t="shared" si="4"/>
        <v>2.8309161</v>
      </c>
      <c r="Q31" s="126">
        <f t="shared" si="4"/>
        <v>3.10936055</v>
      </c>
      <c r="R31" s="126">
        <f t="shared" si="4"/>
        <v>3.4114930899999996</v>
      </c>
      <c r="S31" s="126">
        <f t="shared" si="4"/>
        <v>3.74262382</v>
      </c>
      <c r="T31" s="126">
        <f t="shared" si="4"/>
        <v>4.09291576</v>
      </c>
      <c r="U31" s="126">
        <f t="shared" si="4"/>
        <v>4.46296462</v>
      </c>
      <c r="V31" s="126">
        <f t="shared" si="4"/>
        <v>4.861783489999999</v>
      </c>
      <c r="W31" s="126">
        <f t="shared" si="4"/>
        <v>20.699893090000003</v>
      </c>
      <c r="X31" s="126"/>
      <c r="Y31" s="126"/>
    </row>
    <row r="32" spans="2:25" ht="12.75">
      <c r="B32" s="15"/>
      <c r="C32" s="126"/>
      <c r="D32" s="126"/>
      <c r="E32" s="126"/>
      <c r="F32" s="126"/>
      <c r="G32" s="126"/>
      <c r="H32" s="126"/>
      <c r="I32" s="126"/>
      <c r="J32" s="126"/>
      <c r="K32" s="126"/>
      <c r="L32" s="126"/>
      <c r="M32" s="126"/>
      <c r="N32" s="126"/>
      <c r="O32" s="126"/>
      <c r="P32" s="126"/>
      <c r="Q32" s="126"/>
      <c r="R32" s="126"/>
      <c r="S32" s="126"/>
      <c r="T32" s="126"/>
      <c r="U32" s="126"/>
      <c r="V32" s="126"/>
      <c r="W32" s="126"/>
      <c r="X32" s="126"/>
      <c r="Y32" s="126"/>
    </row>
    <row r="33" spans="2:25" ht="12.75">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row>
    <row r="34" spans="2:25" ht="12.75">
      <c r="B34" s="147" t="s">
        <v>9</v>
      </c>
      <c r="C34" s="150">
        <f>NPV(0.1,C31:W31)</f>
        <v>-30.24891369053104</v>
      </c>
      <c r="D34" s="126"/>
      <c r="E34" s="126"/>
      <c r="F34" s="126"/>
      <c r="G34" s="126"/>
      <c r="H34" s="126"/>
      <c r="I34" s="126"/>
      <c r="J34" s="126"/>
      <c r="K34" s="126"/>
      <c r="L34" s="126"/>
      <c r="M34" s="126"/>
      <c r="N34" s="126"/>
      <c r="O34" s="126"/>
      <c r="P34" s="126"/>
      <c r="Q34" s="126"/>
      <c r="R34" s="126"/>
      <c r="S34" s="126"/>
      <c r="T34" s="126"/>
      <c r="U34" s="126"/>
      <c r="V34" s="126"/>
      <c r="W34" s="126"/>
      <c r="X34" s="126"/>
      <c r="Y34" s="126"/>
    </row>
    <row r="35" spans="2:25" ht="12.75">
      <c r="B35" s="147" t="s">
        <v>192</v>
      </c>
      <c r="C35" s="148">
        <f>NPV(0.1,C23:W23)</f>
        <v>14.439105921135344</v>
      </c>
      <c r="D35" s="126"/>
      <c r="E35" s="126"/>
      <c r="F35" s="126"/>
      <c r="G35" s="126"/>
      <c r="H35" s="126"/>
      <c r="I35" s="126"/>
      <c r="J35" s="126"/>
      <c r="K35" s="126"/>
      <c r="L35" s="126"/>
      <c r="M35" s="126"/>
      <c r="N35" s="126"/>
      <c r="O35" s="126"/>
      <c r="P35" s="126"/>
      <c r="Q35" s="126"/>
      <c r="R35" s="126"/>
      <c r="S35" s="126"/>
      <c r="T35" s="126"/>
      <c r="U35" s="126"/>
      <c r="V35" s="126"/>
      <c r="W35" s="126"/>
      <c r="X35" s="126"/>
      <c r="Y35" s="126"/>
    </row>
    <row r="36" spans="2:25" ht="12.75">
      <c r="B36" s="147" t="s">
        <v>193</v>
      </c>
      <c r="C36" s="148">
        <f>NPV(0.11,C15:W15)</f>
        <v>44.62764089637387</v>
      </c>
      <c r="D36" s="126"/>
      <c r="E36" s="126"/>
      <c r="F36" s="126"/>
      <c r="G36" s="126"/>
      <c r="H36" s="126"/>
      <c r="I36" s="126"/>
      <c r="J36" s="126"/>
      <c r="K36" s="126"/>
      <c r="L36" s="126"/>
      <c r="M36" s="126"/>
      <c r="N36" s="126"/>
      <c r="O36" s="126"/>
      <c r="P36" s="126"/>
      <c r="Q36" s="126"/>
      <c r="R36" s="126"/>
      <c r="S36" s="126"/>
      <c r="T36" s="126"/>
      <c r="U36" s="126"/>
      <c r="V36" s="126"/>
      <c r="W36" s="126"/>
      <c r="X36" s="126"/>
      <c r="Y36" s="126"/>
    </row>
    <row r="37" spans="2:25" ht="12.75">
      <c r="B37" s="147" t="s">
        <v>10</v>
      </c>
      <c r="C37" s="149">
        <f>IRR(C31:W31)</f>
        <v>0.01719652490584922</v>
      </c>
      <c r="D37" s="126"/>
      <c r="E37" s="126"/>
      <c r="F37" s="126"/>
      <c r="G37" s="126"/>
      <c r="H37" s="126"/>
      <c r="I37" s="126"/>
      <c r="J37" s="126"/>
      <c r="K37" s="126"/>
      <c r="L37" s="126"/>
      <c r="M37" s="126"/>
      <c r="N37" s="126"/>
      <c r="O37" s="126"/>
      <c r="P37" s="126"/>
      <c r="Q37" s="126"/>
      <c r="R37" s="126"/>
      <c r="S37" s="126"/>
      <c r="T37" s="126"/>
      <c r="U37" s="126"/>
      <c r="V37" s="126"/>
      <c r="W37" s="126"/>
      <c r="X37" s="126"/>
      <c r="Y37" s="126"/>
    </row>
    <row r="38" spans="2:25" ht="12.75">
      <c r="B38" s="126"/>
      <c r="C38" s="126"/>
      <c r="D38" s="126"/>
      <c r="E38" s="126"/>
      <c r="F38" s="126"/>
      <c r="G38" s="153"/>
      <c r="H38" s="126"/>
      <c r="I38" s="126"/>
      <c r="J38" s="126"/>
      <c r="K38" s="126"/>
      <c r="L38" s="126"/>
      <c r="M38" s="126"/>
      <c r="N38" s="126"/>
      <c r="O38" s="126"/>
      <c r="P38" s="126"/>
      <c r="Q38" s="126"/>
      <c r="R38" s="126"/>
      <c r="S38" s="126"/>
      <c r="T38" s="126"/>
      <c r="U38" s="126"/>
      <c r="V38" s="126"/>
      <c r="W38" s="126"/>
      <c r="X38" s="126"/>
      <c r="Y38" s="126"/>
    </row>
    <row r="39" spans="2:25" ht="12.75">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row>
    <row r="40" spans="2:25" ht="12.75">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row>
    <row r="41" spans="2:25" ht="12.75">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row>
  </sheetData>
  <sheetProtection/>
  <mergeCells count="2">
    <mergeCell ref="B6:E6"/>
    <mergeCell ref="B7:E7"/>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R105"/>
  <sheetViews>
    <sheetView zoomScale="80" zoomScaleNormal="80" zoomScalePageLayoutView="0" workbookViewId="0" topLeftCell="A1">
      <selection activeCell="D16" sqref="D16"/>
    </sheetView>
  </sheetViews>
  <sheetFormatPr defaultColWidth="11.421875" defaultRowHeight="12.75"/>
  <cols>
    <col min="1" max="1" width="3.140625" style="0" customWidth="1"/>
    <col min="2" max="2" width="13.7109375" style="0" customWidth="1"/>
  </cols>
  <sheetData>
    <row r="2" ht="20.25">
      <c r="B2" s="60" t="s">
        <v>133</v>
      </c>
    </row>
    <row r="3" ht="18">
      <c r="B3" s="82" t="s">
        <v>155</v>
      </c>
    </row>
    <row r="4" ht="8.25" customHeight="1">
      <c r="B4" s="82"/>
    </row>
    <row r="5" spans="2:6" ht="16.5">
      <c r="B5" s="129" t="s">
        <v>11</v>
      </c>
      <c r="C5" s="130"/>
      <c r="D5" s="131" t="s">
        <v>12</v>
      </c>
      <c r="E5" s="130"/>
      <c r="F5" s="132"/>
    </row>
    <row r="8" spans="2:8" ht="12.75">
      <c r="B8" s="16" t="s">
        <v>13</v>
      </c>
      <c r="C8" s="14" t="s">
        <v>14</v>
      </c>
      <c r="G8" s="16"/>
      <c r="H8" s="14"/>
    </row>
    <row r="9" spans="2:8" ht="12.75">
      <c r="B9" s="133"/>
      <c r="C9" s="133"/>
      <c r="G9" s="133"/>
      <c r="H9" s="133"/>
    </row>
    <row r="10" spans="2:8" ht="12.75">
      <c r="B10" s="16" t="s">
        <v>15</v>
      </c>
      <c r="C10" s="14" t="s">
        <v>16</v>
      </c>
      <c r="G10" s="16"/>
      <c r="H10" s="14"/>
    </row>
    <row r="11" spans="2:8" ht="12.75">
      <c r="B11" s="14" t="s">
        <v>17</v>
      </c>
      <c r="C11" s="133"/>
      <c r="G11" s="14"/>
      <c r="H11" s="133"/>
    </row>
    <row r="12" spans="2:8" ht="12.75">
      <c r="B12" s="16" t="s">
        <v>18</v>
      </c>
      <c r="C12" s="133"/>
      <c r="G12" s="16"/>
      <c r="H12" s="133"/>
    </row>
    <row r="13" spans="2:8" ht="12.75">
      <c r="B13" s="16" t="s">
        <v>19</v>
      </c>
      <c r="C13" s="14" t="s">
        <v>20</v>
      </c>
      <c r="G13" s="16"/>
      <c r="H13" s="14"/>
    </row>
    <row r="16" spans="2:4" ht="12.75">
      <c r="B16" s="4" t="s">
        <v>21</v>
      </c>
      <c r="D16" s="5" t="s">
        <v>3</v>
      </c>
    </row>
    <row r="17" spans="2:4" ht="12.75">
      <c r="B17" s="4" t="s">
        <v>22</v>
      </c>
      <c r="D17" s="5" t="s">
        <v>23</v>
      </c>
    </row>
    <row r="19" spans="2:4" ht="12.75">
      <c r="B19" s="6" t="s">
        <v>24</v>
      </c>
      <c r="D19" s="5" t="s">
        <v>25</v>
      </c>
    </row>
    <row r="22" spans="2:8" ht="12.75">
      <c r="B22" s="7" t="s">
        <v>26</v>
      </c>
      <c r="D22" s="5" t="s">
        <v>27</v>
      </c>
      <c r="G22" s="2" t="s">
        <v>28</v>
      </c>
      <c r="H22" s="5" t="s">
        <v>29</v>
      </c>
    </row>
    <row r="24" spans="2:11" ht="12.75">
      <c r="B24" s="7" t="s">
        <v>30</v>
      </c>
      <c r="C24" s="5" t="s">
        <v>31</v>
      </c>
      <c r="E24" s="2" t="s">
        <v>32</v>
      </c>
      <c r="F24" s="5" t="s">
        <v>33</v>
      </c>
      <c r="G24" s="2" t="s">
        <v>34</v>
      </c>
      <c r="H24" s="5" t="s">
        <v>35</v>
      </c>
      <c r="J24" s="2" t="s">
        <v>36</v>
      </c>
      <c r="K24" s="5" t="s">
        <v>37</v>
      </c>
    </row>
    <row r="27" spans="2:15" ht="12.75">
      <c r="B27" s="8" t="s">
        <v>38</v>
      </c>
      <c r="E27" s="9" t="s">
        <v>39</v>
      </c>
      <c r="J27" s="9" t="s">
        <v>40</v>
      </c>
      <c r="N27" s="9" t="s">
        <v>41</v>
      </c>
      <c r="O27" s="9" t="s">
        <v>42</v>
      </c>
    </row>
    <row r="28" spans="14:15" ht="12.75">
      <c r="N28" s="9" t="s">
        <v>43</v>
      </c>
      <c r="O28" s="9" t="s">
        <v>41</v>
      </c>
    </row>
    <row r="29" spans="4:18" ht="12.75">
      <c r="D29" s="9" t="s">
        <v>44</v>
      </c>
      <c r="E29" s="9"/>
      <c r="F29" s="9" t="s">
        <v>46</v>
      </c>
      <c r="H29" s="8" t="s">
        <v>47</v>
      </c>
      <c r="K29" s="8" t="s">
        <v>48</v>
      </c>
      <c r="M29" s="9" t="s">
        <v>49</v>
      </c>
      <c r="N29" s="9" t="s">
        <v>50</v>
      </c>
      <c r="O29" s="9" t="s">
        <v>51</v>
      </c>
      <c r="Q29" s="23" t="s">
        <v>0</v>
      </c>
      <c r="R29" s="23" t="s">
        <v>6</v>
      </c>
    </row>
    <row r="30" spans="4:14" ht="12.75">
      <c r="D30" s="9" t="s">
        <v>52</v>
      </c>
      <c r="E30" s="9"/>
      <c r="F30" s="9" t="s">
        <v>52</v>
      </c>
      <c r="M30" s="9" t="s">
        <v>53</v>
      </c>
      <c r="N30" s="9" t="s">
        <v>51</v>
      </c>
    </row>
    <row r="31" spans="7:13" ht="12.75">
      <c r="G31" s="8" t="s">
        <v>54</v>
      </c>
      <c r="H31" s="8" t="s">
        <v>55</v>
      </c>
      <c r="I31" s="10" t="s">
        <v>56</v>
      </c>
      <c r="J31" s="8" t="s">
        <v>54</v>
      </c>
      <c r="K31" s="8" t="s">
        <v>55</v>
      </c>
      <c r="L31" s="10" t="s">
        <v>56</v>
      </c>
      <c r="M31" s="9" t="s">
        <v>57</v>
      </c>
    </row>
    <row r="32" spans="9:12" ht="12.75">
      <c r="I32" s="10" t="s">
        <v>58</v>
      </c>
      <c r="L32" s="10" t="s">
        <v>58</v>
      </c>
    </row>
    <row r="34" spans="2:18" ht="12.75">
      <c r="B34" s="11">
        <v>2014</v>
      </c>
      <c r="D34" s="12">
        <v>8.1420555</v>
      </c>
      <c r="F34" s="12">
        <v>-0.01471608</v>
      </c>
      <c r="G34" s="12">
        <v>0</v>
      </c>
      <c r="H34" s="12">
        <v>-0.00030244</v>
      </c>
      <c r="I34" s="12">
        <v>-0.00010708000000000001</v>
      </c>
      <c r="J34" s="12">
        <v>-0.0006565200000000001</v>
      </c>
      <c r="K34" s="12">
        <v>0</v>
      </c>
      <c r="L34" s="12">
        <v>0</v>
      </c>
      <c r="M34" s="12">
        <v>0</v>
      </c>
      <c r="N34" s="12">
        <v>0</v>
      </c>
      <c r="O34" s="12">
        <v>0</v>
      </c>
      <c r="P34" s="12">
        <v>-8.12840546</v>
      </c>
      <c r="Q34" s="24">
        <f>D34+E34</f>
        <v>8.1420555</v>
      </c>
      <c r="R34" s="25">
        <f>SUM(G34:N34)-F34</f>
        <v>0.013650039999999999</v>
      </c>
    </row>
    <row r="35" spans="2:18" ht="12.75">
      <c r="B35" s="11">
        <v>2015</v>
      </c>
      <c r="D35" s="12">
        <v>0</v>
      </c>
      <c r="F35" s="12">
        <v>-0.00818283</v>
      </c>
      <c r="G35" s="12">
        <v>0</v>
      </c>
      <c r="H35" s="12">
        <v>-0.008224879999999999</v>
      </c>
      <c r="I35" s="12">
        <v>0.02328632</v>
      </c>
      <c r="J35" s="12">
        <v>0.05949538000000001</v>
      </c>
      <c r="K35" s="12">
        <v>-0.06218979</v>
      </c>
      <c r="L35" s="12">
        <v>0.06107172</v>
      </c>
      <c r="M35" s="12">
        <v>0.0026710600000000003</v>
      </c>
      <c r="N35" s="12">
        <v>0</v>
      </c>
      <c r="O35" s="12">
        <v>0</v>
      </c>
      <c r="P35" s="12">
        <v>0.08429264000000002</v>
      </c>
      <c r="Q35" s="24">
        <f aca="true" t="shared" si="0" ref="Q35:Q98">D35+E35</f>
        <v>0</v>
      </c>
      <c r="R35" s="25">
        <f aca="true" t="shared" si="1" ref="R35:R98">SUM(G35:N35)-F35</f>
        <v>0.08429264000000002</v>
      </c>
    </row>
    <row r="36" spans="2:18" ht="12.75">
      <c r="B36" s="11">
        <v>2016</v>
      </c>
      <c r="D36" s="12">
        <v>0</v>
      </c>
      <c r="F36" s="12">
        <v>-0.01086723</v>
      </c>
      <c r="G36" s="12">
        <v>0</v>
      </c>
      <c r="H36" s="12">
        <v>-0.006676840000000001</v>
      </c>
      <c r="I36" s="12">
        <v>0.02331884</v>
      </c>
      <c r="J36" s="12">
        <v>0.05949398</v>
      </c>
      <c r="K36" s="12">
        <v>-0.05695638</v>
      </c>
      <c r="L36" s="12">
        <v>0.06121457</v>
      </c>
      <c r="M36" s="12">
        <v>0.00267093</v>
      </c>
      <c r="N36" s="12">
        <v>0</v>
      </c>
      <c r="O36" s="12">
        <v>0</v>
      </c>
      <c r="P36" s="12">
        <v>0.09393233000000002</v>
      </c>
      <c r="Q36" s="24">
        <f t="shared" si="0"/>
        <v>0</v>
      </c>
      <c r="R36" s="25">
        <f t="shared" si="1"/>
        <v>0.09393233000000002</v>
      </c>
    </row>
    <row r="37" spans="2:18" ht="12.75">
      <c r="B37" s="11">
        <v>2017</v>
      </c>
      <c r="D37" s="12">
        <v>0</v>
      </c>
      <c r="F37" s="12">
        <v>-0.0108599</v>
      </c>
      <c r="G37" s="12">
        <v>0</v>
      </c>
      <c r="H37" s="12">
        <v>-0.012696810000000001</v>
      </c>
      <c r="I37" s="12">
        <v>0.02005289</v>
      </c>
      <c r="J37" s="12">
        <v>0.05065309</v>
      </c>
      <c r="K37" s="12">
        <v>-0.07365545</v>
      </c>
      <c r="L37" s="12">
        <v>0.05237565</v>
      </c>
      <c r="M37" s="12">
        <v>0.0022743299999999998</v>
      </c>
      <c r="N37" s="12">
        <v>0</v>
      </c>
      <c r="O37" s="12">
        <v>0</v>
      </c>
      <c r="P37" s="12">
        <v>0.04986359999999998</v>
      </c>
      <c r="Q37" s="24">
        <f t="shared" si="0"/>
        <v>0</v>
      </c>
      <c r="R37" s="25">
        <f t="shared" si="1"/>
        <v>0.0498636</v>
      </c>
    </row>
    <row r="38" spans="2:18" ht="12.75">
      <c r="B38" s="11">
        <v>2018</v>
      </c>
      <c r="D38" s="12">
        <v>0</v>
      </c>
      <c r="F38" s="12">
        <v>-0.010851900000000001</v>
      </c>
      <c r="G38" s="12">
        <v>0</v>
      </c>
      <c r="H38" s="12">
        <v>-0.01446983</v>
      </c>
      <c r="I38" s="12">
        <v>0.01840187</v>
      </c>
      <c r="J38" s="12">
        <v>0.04668605000000001</v>
      </c>
      <c r="K38" s="12">
        <v>-0.07774447999999999</v>
      </c>
      <c r="L38" s="12">
        <v>0.047928759999999994</v>
      </c>
      <c r="M38" s="12">
        <v>0.00209631</v>
      </c>
      <c r="N38" s="12">
        <v>0</v>
      </c>
      <c r="O38" s="12">
        <v>0</v>
      </c>
      <c r="P38" s="12">
        <v>0.033750579999999995</v>
      </c>
      <c r="Q38" s="24">
        <f t="shared" si="0"/>
        <v>0</v>
      </c>
      <c r="R38" s="25">
        <f t="shared" si="1"/>
        <v>0.03375058000000001</v>
      </c>
    </row>
    <row r="39" spans="2:18" ht="12.75">
      <c r="B39" s="11">
        <v>2019</v>
      </c>
      <c r="D39" s="12">
        <v>0</v>
      </c>
      <c r="F39" s="12">
        <v>-0.010841940000000001</v>
      </c>
      <c r="G39" s="12">
        <v>0</v>
      </c>
      <c r="H39" s="12">
        <v>-0.01439211</v>
      </c>
      <c r="I39" s="12">
        <v>0.01751323</v>
      </c>
      <c r="J39" s="12">
        <v>0.0446786</v>
      </c>
      <c r="K39" s="12">
        <v>-0.07614863</v>
      </c>
      <c r="L39" s="12">
        <v>0.04555936</v>
      </c>
      <c r="M39" s="12">
        <v>0.0020061899999999997</v>
      </c>
      <c r="N39" s="12">
        <v>0</v>
      </c>
      <c r="O39" s="12">
        <v>0</v>
      </c>
      <c r="P39" s="12">
        <v>0.030058580000000005</v>
      </c>
      <c r="Q39" s="24">
        <f t="shared" si="0"/>
        <v>0</v>
      </c>
      <c r="R39" s="25">
        <f t="shared" si="1"/>
        <v>0.03005858000000001</v>
      </c>
    </row>
    <row r="40" spans="2:18" ht="12.75">
      <c r="B40" s="11">
        <v>2020</v>
      </c>
      <c r="D40" s="12">
        <v>0</v>
      </c>
      <c r="F40" s="12">
        <v>-0.01082971</v>
      </c>
      <c r="G40" s="12">
        <v>0</v>
      </c>
      <c r="H40" s="12">
        <v>-0.01334356</v>
      </c>
      <c r="I40" s="12">
        <v>0.01697711</v>
      </c>
      <c r="J40" s="12">
        <v>0.04354326</v>
      </c>
      <c r="K40" s="12">
        <v>-0.07175633000000001</v>
      </c>
      <c r="L40" s="12">
        <v>0.04415677</v>
      </c>
      <c r="M40" s="12">
        <v>0.00195509</v>
      </c>
      <c r="N40" s="12">
        <v>0</v>
      </c>
      <c r="O40" s="12">
        <v>0</v>
      </c>
      <c r="P40" s="12">
        <v>0.032362049999999976</v>
      </c>
      <c r="Q40" s="24">
        <f t="shared" si="0"/>
        <v>0</v>
      </c>
      <c r="R40" s="25">
        <f t="shared" si="1"/>
        <v>0.03236204999999999</v>
      </c>
    </row>
    <row r="41" spans="2:18" ht="12.75">
      <c r="B41" s="11">
        <v>2021</v>
      </c>
      <c r="D41" s="12">
        <v>0</v>
      </c>
      <c r="F41" s="12">
        <v>-0.010814820000000001</v>
      </c>
      <c r="G41" s="12">
        <v>0</v>
      </c>
      <c r="H41" s="12">
        <v>-0.011661840000000001</v>
      </c>
      <c r="I41" s="12">
        <v>0.01659343</v>
      </c>
      <c r="J41" s="12">
        <v>0.042810629999999995</v>
      </c>
      <c r="K41" s="12">
        <v>-0.06546961999999999</v>
      </c>
      <c r="L41" s="12">
        <v>0.04317768</v>
      </c>
      <c r="M41" s="12">
        <v>0.00192213</v>
      </c>
      <c r="N41" s="12">
        <v>0</v>
      </c>
      <c r="O41" s="12">
        <v>0</v>
      </c>
      <c r="P41" s="12">
        <v>0.038187229999999996</v>
      </c>
      <c r="Q41" s="24">
        <f t="shared" si="0"/>
        <v>0</v>
      </c>
      <c r="R41" s="25">
        <f t="shared" si="1"/>
        <v>0.03818723000000001</v>
      </c>
    </row>
    <row r="42" spans="2:18" ht="12.75">
      <c r="B42" s="11">
        <v>2022</v>
      </c>
      <c r="D42" s="12">
        <v>0</v>
      </c>
      <c r="F42" s="12">
        <v>-0.01079688</v>
      </c>
      <c r="G42" s="12">
        <v>0</v>
      </c>
      <c r="H42" s="12">
        <v>-0.00960478</v>
      </c>
      <c r="I42" s="12">
        <v>0.01626199</v>
      </c>
      <c r="J42" s="12">
        <v>0.042262959999999995</v>
      </c>
      <c r="K42" s="12">
        <v>-0.058093979999999996</v>
      </c>
      <c r="L42" s="12">
        <v>0.042345249999999994</v>
      </c>
      <c r="M42" s="12">
        <v>0.00189747</v>
      </c>
      <c r="N42" s="12">
        <v>0</v>
      </c>
      <c r="O42" s="12">
        <v>0</v>
      </c>
      <c r="P42" s="12">
        <v>0.045865790000000004</v>
      </c>
      <c r="Q42" s="24">
        <f t="shared" si="0"/>
        <v>0</v>
      </c>
      <c r="R42" s="25">
        <f t="shared" si="1"/>
        <v>0.04586579</v>
      </c>
    </row>
    <row r="43" spans="2:18" ht="12.75">
      <c r="B43" s="11">
        <v>2023</v>
      </c>
      <c r="D43" s="12">
        <v>0</v>
      </c>
      <c r="F43" s="12">
        <v>-0.01077547</v>
      </c>
      <c r="G43" s="12">
        <v>0</v>
      </c>
      <c r="H43" s="12">
        <v>-0.00727466</v>
      </c>
      <c r="I43" s="12">
        <v>0.01593092</v>
      </c>
      <c r="J43" s="12">
        <v>0.04179514</v>
      </c>
      <c r="K43" s="12">
        <v>-0.04997096</v>
      </c>
      <c r="L43" s="12">
        <v>0.04150725</v>
      </c>
      <c r="M43" s="12">
        <v>0.00187639</v>
      </c>
      <c r="N43" s="12">
        <v>0</v>
      </c>
      <c r="O43" s="12">
        <v>0</v>
      </c>
      <c r="P43" s="12">
        <v>0.05463955000000001</v>
      </c>
      <c r="Q43" s="24">
        <f t="shared" si="0"/>
        <v>0</v>
      </c>
      <c r="R43" s="25">
        <f t="shared" si="1"/>
        <v>0.05463955000000001</v>
      </c>
    </row>
    <row r="44" spans="2:18" ht="12.75">
      <c r="B44" s="11">
        <v>2024</v>
      </c>
      <c r="D44" s="12">
        <v>0</v>
      </c>
      <c r="F44" s="12">
        <v>-0.01075021</v>
      </c>
      <c r="G44" s="12">
        <v>0</v>
      </c>
      <c r="H44" s="12">
        <v>-0.00470459</v>
      </c>
      <c r="I44" s="12">
        <v>0.015572079999999999</v>
      </c>
      <c r="J44" s="12">
        <v>0.041355170000000004</v>
      </c>
      <c r="K44" s="12">
        <v>-0.04111829</v>
      </c>
      <c r="L44" s="12">
        <v>0.04060666</v>
      </c>
      <c r="M44" s="12">
        <v>0.00185659</v>
      </c>
      <c r="N44" s="12">
        <v>0</v>
      </c>
      <c r="O44" s="12">
        <v>0</v>
      </c>
      <c r="P44" s="12">
        <v>0.06431783</v>
      </c>
      <c r="Q44" s="24">
        <f t="shared" si="0"/>
        <v>0</v>
      </c>
      <c r="R44" s="25">
        <f t="shared" si="1"/>
        <v>0.06431783</v>
      </c>
    </row>
    <row r="45" spans="2:18" ht="12.75">
      <c r="B45" s="11">
        <v>2025</v>
      </c>
      <c r="D45" s="12">
        <v>0</v>
      </c>
      <c r="F45" s="12">
        <v>-0.01072071</v>
      </c>
      <c r="G45" s="12">
        <v>0</v>
      </c>
      <c r="H45" s="12">
        <v>-0.00194583</v>
      </c>
      <c r="I45" s="12">
        <v>0.015169479999999999</v>
      </c>
      <c r="J45" s="12">
        <v>0.04091658999999999</v>
      </c>
      <c r="K45" s="12">
        <v>-0.03154914</v>
      </c>
      <c r="L45" s="12">
        <v>0.039577810000000005</v>
      </c>
      <c r="M45" s="12">
        <v>0.00183679</v>
      </c>
      <c r="N45" s="12">
        <v>0</v>
      </c>
      <c r="O45" s="12">
        <v>0</v>
      </c>
      <c r="P45" s="12">
        <v>0.07472641000000001</v>
      </c>
      <c r="Q45" s="24">
        <f t="shared" si="0"/>
        <v>0</v>
      </c>
      <c r="R45" s="25">
        <f t="shared" si="1"/>
        <v>0.07472641</v>
      </c>
    </row>
    <row r="46" spans="2:18" ht="12.75">
      <c r="B46" s="11">
        <v>2026</v>
      </c>
      <c r="D46" s="12">
        <v>0</v>
      </c>
      <c r="F46" s="12">
        <v>-0.010686649999999999</v>
      </c>
      <c r="G46" s="12">
        <v>0</v>
      </c>
      <c r="H46" s="12">
        <v>0.00108614</v>
      </c>
      <c r="I46" s="12">
        <v>0.01471342</v>
      </c>
      <c r="J46" s="12">
        <v>0.04046536</v>
      </c>
      <c r="K46" s="12">
        <v>-0.021213129999999997</v>
      </c>
      <c r="L46" s="12">
        <v>0.03840401999999999</v>
      </c>
      <c r="M46" s="12">
        <v>0.00181641</v>
      </c>
      <c r="N46" s="12">
        <v>0</v>
      </c>
      <c r="O46" s="12">
        <v>0</v>
      </c>
      <c r="P46" s="12">
        <v>0.08595886999999999</v>
      </c>
      <c r="Q46" s="24">
        <f t="shared" si="0"/>
        <v>0</v>
      </c>
      <c r="R46" s="25">
        <f t="shared" si="1"/>
        <v>0.08595886999999999</v>
      </c>
    </row>
    <row r="47" spans="2:18" ht="12.75">
      <c r="B47" s="11">
        <v>2027</v>
      </c>
      <c r="D47" s="12">
        <v>0</v>
      </c>
      <c r="F47" s="12">
        <v>-0.01064777</v>
      </c>
      <c r="G47" s="12">
        <v>0</v>
      </c>
      <c r="H47" s="12">
        <v>0.00481405</v>
      </c>
      <c r="I47" s="12">
        <v>0.01419787</v>
      </c>
      <c r="J47" s="12">
        <v>0.03999342</v>
      </c>
      <c r="K47" s="12">
        <v>-0.00917364</v>
      </c>
      <c r="L47" s="12">
        <v>0.03705766</v>
      </c>
      <c r="M47" s="12">
        <v>0.00179514</v>
      </c>
      <c r="N47" s="12">
        <v>0</v>
      </c>
      <c r="O47" s="12">
        <v>0</v>
      </c>
      <c r="P47" s="12">
        <v>0.09933226999999999</v>
      </c>
      <c r="Q47" s="24">
        <f t="shared" si="0"/>
        <v>0</v>
      </c>
      <c r="R47" s="25">
        <f t="shared" si="1"/>
        <v>0.09933227</v>
      </c>
    </row>
    <row r="48" spans="2:18" ht="12.75">
      <c r="B48" s="11">
        <v>2028</v>
      </c>
      <c r="D48" s="12">
        <v>0</v>
      </c>
      <c r="F48" s="12">
        <v>-0.01060384</v>
      </c>
      <c r="G48" s="12">
        <v>0</v>
      </c>
      <c r="H48" s="12">
        <v>0.00851184</v>
      </c>
      <c r="I48" s="12">
        <v>0.01361911</v>
      </c>
      <c r="J48" s="12">
        <v>0.03949559</v>
      </c>
      <c r="K48" s="12">
        <v>0.00298313</v>
      </c>
      <c r="L48" s="12">
        <v>0.035540539999999995</v>
      </c>
      <c r="M48" s="12">
        <v>0.0017726600000000001</v>
      </c>
      <c r="N48" s="12">
        <v>0</v>
      </c>
      <c r="O48" s="12">
        <v>0</v>
      </c>
      <c r="P48" s="12">
        <v>0.11252670999999999</v>
      </c>
      <c r="Q48" s="24">
        <f t="shared" si="0"/>
        <v>0</v>
      </c>
      <c r="R48" s="25">
        <f t="shared" si="1"/>
        <v>0.11252670999999999</v>
      </c>
    </row>
    <row r="49" spans="2:18" ht="12.75">
      <c r="B49" s="11">
        <v>2029</v>
      </c>
      <c r="D49" s="12">
        <v>0</v>
      </c>
      <c r="F49" s="12">
        <v>-0.01055474</v>
      </c>
      <c r="G49" s="12">
        <v>0</v>
      </c>
      <c r="H49" s="12">
        <v>0.01182028</v>
      </c>
      <c r="I49" s="12">
        <v>0.012975110000000002</v>
      </c>
      <c r="J49" s="12">
        <v>0.03896794</v>
      </c>
      <c r="K49" s="12">
        <v>0.01479234</v>
      </c>
      <c r="L49" s="12">
        <v>0.03383457</v>
      </c>
      <c r="M49" s="12">
        <v>0.0017488999999999998</v>
      </c>
      <c r="N49" s="12">
        <v>0</v>
      </c>
      <c r="O49" s="12">
        <v>0</v>
      </c>
      <c r="P49" s="12">
        <v>0.12469388</v>
      </c>
      <c r="Q49" s="24">
        <f t="shared" si="0"/>
        <v>0</v>
      </c>
      <c r="R49" s="25">
        <f t="shared" si="1"/>
        <v>0.12469388</v>
      </c>
    </row>
    <row r="50" spans="2:18" ht="12.75">
      <c r="B50" s="11">
        <v>2030</v>
      </c>
      <c r="D50" s="12">
        <v>0</v>
      </c>
      <c r="F50" s="12">
        <v>-0.0105004</v>
      </c>
      <c r="G50" s="12">
        <v>0</v>
      </c>
      <c r="H50" s="12">
        <v>0.01548994</v>
      </c>
      <c r="I50" s="12">
        <v>0.01226497</v>
      </c>
      <c r="J50" s="12">
        <v>0.03840698</v>
      </c>
      <c r="K50" s="12">
        <v>0.02818152</v>
      </c>
      <c r="L50" s="12">
        <v>0.03194487</v>
      </c>
      <c r="M50" s="12">
        <v>0.00172354</v>
      </c>
      <c r="N50" s="12">
        <v>0</v>
      </c>
      <c r="O50" s="12">
        <v>0</v>
      </c>
      <c r="P50" s="12">
        <v>0.13851222</v>
      </c>
      <c r="Q50" s="24">
        <f t="shared" si="0"/>
        <v>0</v>
      </c>
      <c r="R50" s="25">
        <f t="shared" si="1"/>
        <v>0.13851222</v>
      </c>
    </row>
    <row r="51" spans="2:18" ht="12.75">
      <c r="B51" s="11">
        <v>2031</v>
      </c>
      <c r="D51" s="12">
        <v>0</v>
      </c>
      <c r="F51" s="12">
        <v>-0.010440830000000002</v>
      </c>
      <c r="G51" s="12">
        <v>0</v>
      </c>
      <c r="H51" s="12">
        <v>0.01914005</v>
      </c>
      <c r="I51" s="12">
        <v>0.01148873</v>
      </c>
      <c r="J51" s="12">
        <v>0.03780939</v>
      </c>
      <c r="K51" s="12">
        <v>0.04147462999999999</v>
      </c>
      <c r="L51" s="12">
        <v>0.02985586</v>
      </c>
      <c r="M51" s="12">
        <v>0.00169658</v>
      </c>
      <c r="N51" s="12">
        <v>0</v>
      </c>
      <c r="O51" s="12">
        <v>0</v>
      </c>
      <c r="P51" s="12">
        <v>0.15190607</v>
      </c>
      <c r="Q51" s="24">
        <f t="shared" si="0"/>
        <v>0</v>
      </c>
      <c r="R51" s="25">
        <f t="shared" si="1"/>
        <v>0.15190607</v>
      </c>
    </row>
    <row r="52" spans="2:18" ht="12.75">
      <c r="B52" s="11">
        <v>2032</v>
      </c>
      <c r="D52" s="12">
        <v>0</v>
      </c>
      <c r="F52" s="12">
        <v>-0.01037609</v>
      </c>
      <c r="G52" s="12">
        <v>0</v>
      </c>
      <c r="H52" s="12">
        <v>0.02205841</v>
      </c>
      <c r="I52" s="12">
        <v>0.01064709</v>
      </c>
      <c r="J52" s="12">
        <v>0.03717146</v>
      </c>
      <c r="K52" s="12">
        <v>0.05172821</v>
      </c>
      <c r="L52" s="12">
        <v>0.02759105</v>
      </c>
      <c r="M52" s="12">
        <v>0.0016678399999999999</v>
      </c>
      <c r="N52" s="12">
        <v>0</v>
      </c>
      <c r="O52" s="12">
        <v>0</v>
      </c>
      <c r="P52" s="12">
        <v>0.16124015</v>
      </c>
      <c r="Q52" s="24">
        <f t="shared" si="0"/>
        <v>0</v>
      </c>
      <c r="R52" s="25">
        <f t="shared" si="1"/>
        <v>0.16124015</v>
      </c>
    </row>
    <row r="53" spans="2:18" ht="12.75">
      <c r="B53" s="11">
        <v>2033</v>
      </c>
      <c r="D53" s="12">
        <v>0</v>
      </c>
      <c r="F53" s="12">
        <v>-0.010306290000000001</v>
      </c>
      <c r="G53" s="12">
        <v>0</v>
      </c>
      <c r="H53" s="12">
        <v>0.02469602</v>
      </c>
      <c r="I53" s="12">
        <v>0.009741060000000001</v>
      </c>
      <c r="J53" s="12">
        <v>0.03648928</v>
      </c>
      <c r="K53" s="12">
        <v>0.06122539</v>
      </c>
      <c r="L53" s="12">
        <v>0.025143270000000002</v>
      </c>
      <c r="M53" s="12">
        <v>0.00163705</v>
      </c>
      <c r="N53" s="12">
        <v>0</v>
      </c>
      <c r="O53" s="12">
        <v>0</v>
      </c>
      <c r="P53" s="12">
        <v>0.16923835999999998</v>
      </c>
      <c r="Q53" s="24">
        <f t="shared" si="0"/>
        <v>0</v>
      </c>
      <c r="R53" s="25">
        <f t="shared" si="1"/>
        <v>0.16923835999999998</v>
      </c>
    </row>
    <row r="54" spans="2:18" ht="12.75">
      <c r="B54" s="11">
        <v>2034</v>
      </c>
      <c r="D54" s="12">
        <v>-2.44261675</v>
      </c>
      <c r="F54" s="12">
        <v>-0.010231549999999999</v>
      </c>
      <c r="G54" s="12">
        <v>0</v>
      </c>
      <c r="H54" s="12">
        <v>0.02702222</v>
      </c>
      <c r="I54" s="12">
        <v>0.008771830000000001</v>
      </c>
      <c r="J54" s="12">
        <v>0.03575843</v>
      </c>
      <c r="K54" s="12">
        <v>0.07003722</v>
      </c>
      <c r="L54" s="12">
        <v>0.02251474</v>
      </c>
      <c r="M54" s="12">
        <v>0.0016040899999999999</v>
      </c>
      <c r="N54" s="12">
        <v>0</v>
      </c>
      <c r="O54" s="12">
        <v>0</v>
      </c>
      <c r="P54" s="12">
        <v>2.61855683</v>
      </c>
      <c r="Q54" s="24">
        <f t="shared" si="0"/>
        <v>-2.44261675</v>
      </c>
      <c r="R54" s="25">
        <f t="shared" si="1"/>
        <v>0.17594008</v>
      </c>
    </row>
    <row r="55" spans="2:18" ht="12.75">
      <c r="B55" s="8" t="s">
        <v>59</v>
      </c>
      <c r="D55" s="12">
        <v>5.6994387500000006</v>
      </c>
      <c r="F55" s="12">
        <v>-0.22535583999999997</v>
      </c>
      <c r="G55" s="12">
        <v>0</v>
      </c>
      <c r="H55" s="12">
        <v>0.02934077999999999</v>
      </c>
      <c r="I55" s="12">
        <v>0.3073902699999999</v>
      </c>
      <c r="J55" s="12">
        <v>0.85759218</v>
      </c>
      <c r="K55" s="12">
        <v>-0.4246173800000001</v>
      </c>
      <c r="L55" s="12">
        <v>0.8014080599999999</v>
      </c>
      <c r="M55" s="12">
        <v>0.038525489999999996</v>
      </c>
      <c r="N55" s="12">
        <v>0</v>
      </c>
      <c r="O55" s="12">
        <v>0</v>
      </c>
      <c r="P55" s="12">
        <v>-3.864443510000001</v>
      </c>
      <c r="Q55" s="24">
        <f t="shared" si="0"/>
        <v>5.6994387500000006</v>
      </c>
      <c r="R55" s="25">
        <f t="shared" si="1"/>
        <v>1.8349952399999998</v>
      </c>
    </row>
    <row r="56" spans="17:18" ht="12.75">
      <c r="Q56" s="24"/>
      <c r="R56" s="25"/>
    </row>
    <row r="57" spans="17:18" ht="12.75">
      <c r="Q57" s="24"/>
      <c r="R57" s="25"/>
    </row>
    <row r="58" spans="17:18" ht="12.75">
      <c r="Q58" s="24"/>
      <c r="R58" s="25"/>
    </row>
    <row r="59" spans="17:18" ht="12.75">
      <c r="Q59" s="24"/>
      <c r="R59" s="25"/>
    </row>
    <row r="60" spans="2:18" ht="12.75">
      <c r="B60" s="4" t="s">
        <v>21</v>
      </c>
      <c r="D60" s="5" t="s">
        <v>4</v>
      </c>
      <c r="Q60" s="24"/>
      <c r="R60" s="25"/>
    </row>
    <row r="61" spans="2:18" ht="12.75">
      <c r="B61" s="4" t="s">
        <v>22</v>
      </c>
      <c r="D61" s="5" t="s">
        <v>23</v>
      </c>
      <c r="Q61" s="24"/>
      <c r="R61" s="25"/>
    </row>
    <row r="62" spans="17:18" ht="12.75">
      <c r="Q62" s="24"/>
      <c r="R62" s="25"/>
    </row>
    <row r="63" spans="2:18" ht="12.75">
      <c r="B63" s="6" t="s">
        <v>24</v>
      </c>
      <c r="D63" s="5" t="s">
        <v>25</v>
      </c>
      <c r="Q63" s="24"/>
      <c r="R63" s="25"/>
    </row>
    <row r="64" spans="17:18" ht="12.75">
      <c r="Q64" s="24"/>
      <c r="R64" s="25"/>
    </row>
    <row r="65" spans="17:18" ht="12.75">
      <c r="Q65" s="24"/>
      <c r="R65" s="25"/>
    </row>
    <row r="66" spans="2:18" ht="12.75">
      <c r="B66" s="7" t="s">
        <v>26</v>
      </c>
      <c r="D66" s="5" t="s">
        <v>60</v>
      </c>
      <c r="G66" s="2" t="s">
        <v>28</v>
      </c>
      <c r="H66" s="5" t="s">
        <v>29</v>
      </c>
      <c r="Q66" s="24"/>
      <c r="R66" s="25"/>
    </row>
    <row r="67" spans="17:18" ht="12.75">
      <c r="Q67" s="24"/>
      <c r="R67" s="25"/>
    </row>
    <row r="68" spans="2:18" ht="12.75">
      <c r="B68" s="7" t="s">
        <v>30</v>
      </c>
      <c r="C68" s="5" t="s">
        <v>61</v>
      </c>
      <c r="F68" s="2" t="s">
        <v>32</v>
      </c>
      <c r="G68" s="5" t="s">
        <v>33</v>
      </c>
      <c r="H68" s="2" t="s">
        <v>34</v>
      </c>
      <c r="I68" s="5" t="s">
        <v>35</v>
      </c>
      <c r="J68" s="2" t="s">
        <v>36</v>
      </c>
      <c r="K68" s="5" t="s">
        <v>37</v>
      </c>
      <c r="Q68" s="24"/>
      <c r="R68" s="25"/>
    </row>
    <row r="69" spans="17:18" ht="12.75">
      <c r="Q69" s="24"/>
      <c r="R69" s="25"/>
    </row>
    <row r="70" spans="17:18" ht="12.75">
      <c r="Q70" s="24"/>
      <c r="R70" s="25"/>
    </row>
    <row r="71" spans="2:18" ht="12.75">
      <c r="B71" s="8" t="s">
        <v>38</v>
      </c>
      <c r="E71" s="9" t="s">
        <v>39</v>
      </c>
      <c r="J71" s="9" t="s">
        <v>40</v>
      </c>
      <c r="Q71" s="24"/>
      <c r="R71" s="25"/>
    </row>
    <row r="72" spans="14:18" ht="12.75">
      <c r="N72" s="9" t="s">
        <v>41</v>
      </c>
      <c r="O72" s="9" t="s">
        <v>42</v>
      </c>
      <c r="Q72" s="24"/>
      <c r="R72" s="25"/>
    </row>
    <row r="73" spans="4:18" ht="12.75">
      <c r="D73" s="9" t="s">
        <v>44</v>
      </c>
      <c r="F73" s="9" t="s">
        <v>46</v>
      </c>
      <c r="H73" s="8" t="s">
        <v>47</v>
      </c>
      <c r="K73" s="8" t="s">
        <v>48</v>
      </c>
      <c r="N73" s="9" t="s">
        <v>43</v>
      </c>
      <c r="O73" s="9" t="s">
        <v>41</v>
      </c>
      <c r="Q73" s="24"/>
      <c r="R73" s="25"/>
    </row>
    <row r="74" spans="4:18" ht="12.75">
      <c r="D74" s="9" t="s">
        <v>52</v>
      </c>
      <c r="F74" s="9" t="s">
        <v>52</v>
      </c>
      <c r="M74" s="9" t="s">
        <v>49</v>
      </c>
      <c r="N74" s="9" t="s">
        <v>50</v>
      </c>
      <c r="O74" s="9" t="s">
        <v>51</v>
      </c>
      <c r="Q74" s="24"/>
      <c r="R74" s="25"/>
    </row>
    <row r="75" spans="7:18" ht="12.75">
      <c r="G75" s="8" t="s">
        <v>54</v>
      </c>
      <c r="H75" s="8" t="s">
        <v>55</v>
      </c>
      <c r="I75" s="10" t="s">
        <v>56</v>
      </c>
      <c r="J75" s="8" t="s">
        <v>54</v>
      </c>
      <c r="K75" s="8" t="s">
        <v>55</v>
      </c>
      <c r="L75" s="10" t="s">
        <v>56</v>
      </c>
      <c r="M75" s="9" t="s">
        <v>53</v>
      </c>
      <c r="N75" s="9" t="s">
        <v>51</v>
      </c>
      <c r="Q75" s="24"/>
      <c r="R75" s="25"/>
    </row>
    <row r="76" spans="9:18" ht="12.75">
      <c r="I76" s="10" t="s">
        <v>58</v>
      </c>
      <c r="L76" s="10" t="s">
        <v>58</v>
      </c>
      <c r="M76" s="9" t="s">
        <v>57</v>
      </c>
      <c r="Q76" s="24"/>
      <c r="R76" s="25"/>
    </row>
    <row r="77" spans="17:18" ht="12.75">
      <c r="Q77" s="24"/>
      <c r="R77" s="25"/>
    </row>
    <row r="78" spans="2:18" ht="12.75">
      <c r="B78" s="11">
        <v>2014</v>
      </c>
      <c r="D78" s="12">
        <v>25.137862</v>
      </c>
      <c r="F78" s="12">
        <v>-0.04543456</v>
      </c>
      <c r="G78" s="12">
        <v>0</v>
      </c>
      <c r="H78" s="12">
        <v>-0.00201863</v>
      </c>
      <c r="I78" s="12">
        <v>-0.00041241</v>
      </c>
      <c r="J78" s="12">
        <v>-0.00218191</v>
      </c>
      <c r="K78" s="12">
        <v>0</v>
      </c>
      <c r="L78" s="12">
        <v>0</v>
      </c>
      <c r="M78" s="12">
        <v>0</v>
      </c>
      <c r="N78" s="12">
        <v>0</v>
      </c>
      <c r="O78" s="12">
        <v>0</v>
      </c>
      <c r="P78" s="12">
        <v>-25.097040390000004</v>
      </c>
      <c r="Q78" s="24">
        <f t="shared" si="0"/>
        <v>25.137862</v>
      </c>
      <c r="R78" s="25">
        <f t="shared" si="1"/>
        <v>0.04082161</v>
      </c>
    </row>
    <row r="79" spans="2:18" ht="12.75">
      <c r="B79" s="11">
        <v>2015</v>
      </c>
      <c r="D79" s="12">
        <v>0</v>
      </c>
      <c r="F79" s="12">
        <v>-0.03810889</v>
      </c>
      <c r="G79" s="12">
        <v>0</v>
      </c>
      <c r="H79" s="12">
        <v>-0.01579025</v>
      </c>
      <c r="I79" s="12">
        <v>0.09362771</v>
      </c>
      <c r="J79" s="12">
        <v>0.19345219</v>
      </c>
      <c r="K79" s="12">
        <v>0</v>
      </c>
      <c r="L79" s="12">
        <v>0</v>
      </c>
      <c r="M79" s="12">
        <v>0</v>
      </c>
      <c r="N79" s="12">
        <v>0</v>
      </c>
      <c r="O79" s="12">
        <v>0</v>
      </c>
      <c r="P79" s="12">
        <v>0.30939854</v>
      </c>
      <c r="Q79" s="24">
        <f t="shared" si="0"/>
        <v>0</v>
      </c>
      <c r="R79" s="25">
        <f t="shared" si="1"/>
        <v>0.30939854</v>
      </c>
    </row>
    <row r="80" spans="2:18" ht="12.75">
      <c r="B80" s="11">
        <v>2016</v>
      </c>
      <c r="D80" s="12">
        <v>0</v>
      </c>
      <c r="F80" s="12">
        <v>-0.03823857</v>
      </c>
      <c r="G80" s="12">
        <v>0</v>
      </c>
      <c r="H80" s="12">
        <v>-0.01007125</v>
      </c>
      <c r="I80" s="12">
        <v>0.09322862000000001</v>
      </c>
      <c r="J80" s="12">
        <v>0.19223041999999999</v>
      </c>
      <c r="K80" s="12">
        <v>0</v>
      </c>
      <c r="L80" s="12">
        <v>0</v>
      </c>
      <c r="M80" s="12">
        <v>0</v>
      </c>
      <c r="N80" s="12">
        <v>0</v>
      </c>
      <c r="O80" s="12">
        <v>0</v>
      </c>
      <c r="P80" s="12">
        <v>0.31362636000000005</v>
      </c>
      <c r="Q80" s="24">
        <f t="shared" si="0"/>
        <v>0</v>
      </c>
      <c r="R80" s="25">
        <f t="shared" si="1"/>
        <v>0.31362636</v>
      </c>
    </row>
    <row r="81" spans="2:18" ht="12.75">
      <c r="B81" s="11">
        <v>2017</v>
      </c>
      <c r="D81" s="12">
        <v>0</v>
      </c>
      <c r="F81" s="12">
        <v>-0.038238219999999996</v>
      </c>
      <c r="G81" s="12">
        <v>0</v>
      </c>
      <c r="H81" s="12">
        <v>-0.03648275</v>
      </c>
      <c r="I81" s="12">
        <v>0.08524563</v>
      </c>
      <c r="J81" s="12">
        <v>0.17337273</v>
      </c>
      <c r="K81" s="12">
        <v>0</v>
      </c>
      <c r="L81" s="12">
        <v>0</v>
      </c>
      <c r="M81" s="12">
        <v>0</v>
      </c>
      <c r="N81" s="12">
        <v>0</v>
      </c>
      <c r="O81" s="12">
        <v>0</v>
      </c>
      <c r="P81" s="12">
        <v>0.26037383</v>
      </c>
      <c r="Q81" s="24">
        <f t="shared" si="0"/>
        <v>0</v>
      </c>
      <c r="R81" s="25">
        <f t="shared" si="1"/>
        <v>0.26037383000000003</v>
      </c>
    </row>
    <row r="82" spans="2:18" ht="12.75">
      <c r="B82" s="11">
        <v>2018</v>
      </c>
      <c r="D82" s="12">
        <v>0</v>
      </c>
      <c r="F82" s="12">
        <v>-0.038237839999999995</v>
      </c>
      <c r="G82" s="12">
        <v>0</v>
      </c>
      <c r="H82" s="12">
        <v>-0.04325313</v>
      </c>
      <c r="I82" s="12">
        <v>0.08134805</v>
      </c>
      <c r="J82" s="12">
        <v>0.16495294000000002</v>
      </c>
      <c r="K82" s="12">
        <v>0</v>
      </c>
      <c r="L82" s="12">
        <v>0</v>
      </c>
      <c r="M82" s="12">
        <v>0</v>
      </c>
      <c r="N82" s="12">
        <v>0</v>
      </c>
      <c r="O82" s="12">
        <v>0</v>
      </c>
      <c r="P82" s="12">
        <v>0.2412857</v>
      </c>
      <c r="Q82" s="24">
        <f t="shared" si="0"/>
        <v>0</v>
      </c>
      <c r="R82" s="25">
        <f t="shared" si="1"/>
        <v>0.24128570000000002</v>
      </c>
    </row>
    <row r="83" spans="2:18" ht="12.75">
      <c r="B83" s="11">
        <v>2019</v>
      </c>
      <c r="D83" s="12">
        <v>0</v>
      </c>
      <c r="F83" s="12">
        <v>-0.03823736</v>
      </c>
      <c r="G83" s="12">
        <v>0</v>
      </c>
      <c r="H83" s="12">
        <v>-0.041193129999999994</v>
      </c>
      <c r="I83" s="12">
        <v>0.07924541</v>
      </c>
      <c r="J83" s="12">
        <v>0.16071209</v>
      </c>
      <c r="K83" s="12">
        <v>0</v>
      </c>
      <c r="L83" s="12">
        <v>0</v>
      </c>
      <c r="M83" s="12">
        <v>0</v>
      </c>
      <c r="N83" s="12">
        <v>0</v>
      </c>
      <c r="O83" s="12">
        <v>0</v>
      </c>
      <c r="P83" s="12">
        <v>0.23700173</v>
      </c>
      <c r="Q83" s="24">
        <f t="shared" si="0"/>
        <v>0</v>
      </c>
      <c r="R83" s="25">
        <f t="shared" si="1"/>
        <v>0.23700173000000002</v>
      </c>
    </row>
    <row r="84" spans="2:18" ht="12.75">
      <c r="B84" s="11">
        <v>2020</v>
      </c>
      <c r="D84" s="12">
        <v>0</v>
      </c>
      <c r="F84" s="12">
        <v>-0.03823678</v>
      </c>
      <c r="G84" s="12">
        <v>0</v>
      </c>
      <c r="H84" s="12">
        <v>-0.03430475</v>
      </c>
      <c r="I84" s="12">
        <v>0.07789266</v>
      </c>
      <c r="J84" s="12">
        <v>0.15825316</v>
      </c>
      <c r="K84" s="12">
        <v>0</v>
      </c>
      <c r="L84" s="12">
        <v>0</v>
      </c>
      <c r="M84" s="12">
        <v>0</v>
      </c>
      <c r="N84" s="12">
        <v>0</v>
      </c>
      <c r="O84" s="12">
        <v>0</v>
      </c>
      <c r="P84" s="12">
        <v>0.24007785</v>
      </c>
      <c r="Q84" s="24">
        <f t="shared" si="0"/>
        <v>0</v>
      </c>
      <c r="R84" s="25">
        <f t="shared" si="1"/>
        <v>0.24007785</v>
      </c>
    </row>
    <row r="85" spans="2:18" ht="12.75">
      <c r="B85" s="11">
        <v>2021</v>
      </c>
      <c r="D85" s="12">
        <v>0</v>
      </c>
      <c r="F85" s="12">
        <v>-0.03823607</v>
      </c>
      <c r="G85" s="12">
        <v>0</v>
      </c>
      <c r="H85" s="12">
        <v>-0.02419625</v>
      </c>
      <c r="I85" s="12">
        <v>0.07680338</v>
      </c>
      <c r="J85" s="12">
        <v>0.15656117</v>
      </c>
      <c r="K85" s="12">
        <v>0</v>
      </c>
      <c r="L85" s="12">
        <v>0</v>
      </c>
      <c r="M85" s="12">
        <v>0</v>
      </c>
      <c r="N85" s="12">
        <v>0</v>
      </c>
      <c r="O85" s="12">
        <v>0</v>
      </c>
      <c r="P85" s="12">
        <v>0.24740436999999996</v>
      </c>
      <c r="Q85" s="24">
        <f t="shared" si="0"/>
        <v>0</v>
      </c>
      <c r="R85" s="25">
        <f t="shared" si="1"/>
        <v>0.24740436999999998</v>
      </c>
    </row>
    <row r="86" spans="2:18" ht="12.75">
      <c r="B86" s="11">
        <v>2022</v>
      </c>
      <c r="D86" s="12">
        <v>0</v>
      </c>
      <c r="F86" s="12">
        <v>-0.03823522</v>
      </c>
      <c r="G86" s="12">
        <v>0</v>
      </c>
      <c r="H86" s="12">
        <v>-0.01188925</v>
      </c>
      <c r="I86" s="12">
        <v>0.07574405</v>
      </c>
      <c r="J86" s="12">
        <v>0.15518516</v>
      </c>
      <c r="K86" s="12">
        <v>0</v>
      </c>
      <c r="L86" s="12">
        <v>0</v>
      </c>
      <c r="M86" s="12">
        <v>0</v>
      </c>
      <c r="N86" s="12">
        <v>0</v>
      </c>
      <c r="O86" s="12">
        <v>0</v>
      </c>
      <c r="P86" s="12">
        <v>0.25727517999999994</v>
      </c>
      <c r="Q86" s="24">
        <f t="shared" si="0"/>
        <v>0</v>
      </c>
      <c r="R86" s="25">
        <f t="shared" si="1"/>
        <v>0.25727518</v>
      </c>
    </row>
    <row r="87" spans="2:18" ht="12.75">
      <c r="B87" s="11">
        <v>2023</v>
      </c>
      <c r="D87" s="12">
        <v>0</v>
      </c>
      <c r="F87" s="12">
        <v>-0.038234199999999996</v>
      </c>
      <c r="G87" s="12">
        <v>0</v>
      </c>
      <c r="H87" s="12">
        <v>0.0020485</v>
      </c>
      <c r="I87" s="12">
        <v>0.07459672</v>
      </c>
      <c r="J87" s="12">
        <v>0.15391928</v>
      </c>
      <c r="K87" s="12">
        <v>0</v>
      </c>
      <c r="L87" s="12">
        <v>0</v>
      </c>
      <c r="M87" s="12">
        <v>0</v>
      </c>
      <c r="N87" s="12">
        <v>0</v>
      </c>
      <c r="O87" s="12">
        <v>0</v>
      </c>
      <c r="P87" s="12">
        <v>0.26879869999999995</v>
      </c>
      <c r="Q87" s="24">
        <f t="shared" si="0"/>
        <v>0</v>
      </c>
      <c r="R87" s="25">
        <f t="shared" si="1"/>
        <v>0.2687987</v>
      </c>
    </row>
    <row r="88" spans="2:18" ht="12.75">
      <c r="B88" s="11">
        <v>2024</v>
      </c>
      <c r="D88" s="12">
        <v>0</v>
      </c>
      <c r="F88" s="12">
        <v>-0.03823301</v>
      </c>
      <c r="G88" s="12">
        <v>0</v>
      </c>
      <c r="H88" s="12">
        <v>0.01729588</v>
      </c>
      <c r="I88" s="12">
        <v>0.07329698999999999</v>
      </c>
      <c r="J88" s="12">
        <v>0.15266710999999997</v>
      </c>
      <c r="K88" s="12">
        <v>0</v>
      </c>
      <c r="L88" s="12">
        <v>0</v>
      </c>
      <c r="M88" s="12">
        <v>0</v>
      </c>
      <c r="N88" s="12">
        <v>0</v>
      </c>
      <c r="O88" s="12">
        <v>0</v>
      </c>
      <c r="P88" s="12">
        <v>0.28149299</v>
      </c>
      <c r="Q88" s="24">
        <f t="shared" si="0"/>
        <v>0</v>
      </c>
      <c r="R88" s="25">
        <f t="shared" si="1"/>
        <v>0.28149298999999994</v>
      </c>
    </row>
    <row r="89" spans="2:18" ht="12.75">
      <c r="B89" s="11">
        <v>2025</v>
      </c>
      <c r="D89" s="12">
        <v>0</v>
      </c>
      <c r="F89" s="12">
        <v>-0.03823162</v>
      </c>
      <c r="G89" s="12">
        <v>0</v>
      </c>
      <c r="H89" s="12">
        <v>0.03336412999999999</v>
      </c>
      <c r="I89" s="12">
        <v>0.07180657</v>
      </c>
      <c r="J89" s="12">
        <v>0.15138172</v>
      </c>
      <c r="K89" s="12">
        <v>0</v>
      </c>
      <c r="L89" s="12">
        <v>0</v>
      </c>
      <c r="M89" s="12">
        <v>0</v>
      </c>
      <c r="N89" s="12">
        <v>0</v>
      </c>
      <c r="O89" s="12">
        <v>0</v>
      </c>
      <c r="P89" s="12">
        <v>0.29478404</v>
      </c>
      <c r="Q89" s="24">
        <f t="shared" si="0"/>
        <v>0</v>
      </c>
      <c r="R89" s="25">
        <f t="shared" si="1"/>
        <v>0.29478404</v>
      </c>
    </row>
    <row r="90" spans="2:18" ht="12.75">
      <c r="B90" s="11">
        <v>2026</v>
      </c>
      <c r="D90" s="12">
        <v>0</v>
      </c>
      <c r="F90" s="12">
        <v>-0.03823003</v>
      </c>
      <c r="G90" s="12">
        <v>0</v>
      </c>
      <c r="H90" s="12">
        <v>0.05086725</v>
      </c>
      <c r="I90" s="12">
        <v>0.07010082</v>
      </c>
      <c r="J90" s="12">
        <v>0.15003840999999998</v>
      </c>
      <c r="K90" s="12">
        <v>0</v>
      </c>
      <c r="L90" s="12">
        <v>0</v>
      </c>
      <c r="M90" s="12">
        <v>0</v>
      </c>
      <c r="N90" s="12">
        <v>0</v>
      </c>
      <c r="O90" s="12">
        <v>0</v>
      </c>
      <c r="P90" s="12">
        <v>0.30923651</v>
      </c>
      <c r="Q90" s="24">
        <f t="shared" si="0"/>
        <v>0</v>
      </c>
      <c r="R90" s="25">
        <f t="shared" si="1"/>
        <v>0.30923650999999996</v>
      </c>
    </row>
    <row r="91" spans="2:18" ht="12.75">
      <c r="B91" s="11">
        <v>2027</v>
      </c>
      <c r="D91" s="12">
        <v>0</v>
      </c>
      <c r="F91" s="12">
        <v>-0.03822821</v>
      </c>
      <c r="G91" s="12">
        <v>0</v>
      </c>
      <c r="H91" s="12">
        <v>0.07388975</v>
      </c>
      <c r="I91" s="12">
        <v>0.06816344</v>
      </c>
      <c r="J91" s="12">
        <v>0.14862248</v>
      </c>
      <c r="K91" s="12">
        <v>0</v>
      </c>
      <c r="L91" s="12">
        <v>0</v>
      </c>
      <c r="M91" s="12">
        <v>0</v>
      </c>
      <c r="N91" s="12">
        <v>0</v>
      </c>
      <c r="O91" s="12">
        <v>0</v>
      </c>
      <c r="P91" s="12">
        <v>0.32890388000000004</v>
      </c>
      <c r="Q91" s="24">
        <f t="shared" si="0"/>
        <v>0</v>
      </c>
      <c r="R91" s="25">
        <f t="shared" si="1"/>
        <v>0.32890388</v>
      </c>
    </row>
    <row r="92" spans="2:18" ht="12.75">
      <c r="B92" s="11">
        <v>2028</v>
      </c>
      <c r="D92" s="12">
        <v>0</v>
      </c>
      <c r="F92" s="12">
        <v>-0.03822618</v>
      </c>
      <c r="G92" s="12">
        <v>0</v>
      </c>
      <c r="H92" s="12">
        <v>0.09871163</v>
      </c>
      <c r="I92" s="12">
        <v>0.06598396000000001</v>
      </c>
      <c r="J92" s="12">
        <v>0.14712334</v>
      </c>
      <c r="K92" s="12">
        <v>0</v>
      </c>
      <c r="L92" s="12">
        <v>0</v>
      </c>
      <c r="M92" s="12">
        <v>0</v>
      </c>
      <c r="N92" s="12">
        <v>0</v>
      </c>
      <c r="O92" s="12">
        <v>0</v>
      </c>
      <c r="P92" s="12">
        <v>0.35004511</v>
      </c>
      <c r="Q92" s="24">
        <f t="shared" si="0"/>
        <v>0</v>
      </c>
      <c r="R92" s="25">
        <f t="shared" si="1"/>
        <v>0.35004511</v>
      </c>
    </row>
    <row r="93" spans="2:18" ht="12.75">
      <c r="B93" s="11">
        <v>2029</v>
      </c>
      <c r="D93" s="12">
        <v>0</v>
      </c>
      <c r="F93" s="12">
        <v>-0.038223919999999995</v>
      </c>
      <c r="G93" s="12">
        <v>0</v>
      </c>
      <c r="H93" s="12">
        <v>0.120005</v>
      </c>
      <c r="I93" s="12">
        <v>0.06355661</v>
      </c>
      <c r="J93" s="12">
        <v>0.14553191</v>
      </c>
      <c r="K93" s="12">
        <v>0</v>
      </c>
      <c r="L93" s="12">
        <v>0</v>
      </c>
      <c r="M93" s="12">
        <v>0</v>
      </c>
      <c r="N93" s="12">
        <v>0</v>
      </c>
      <c r="O93" s="12">
        <v>0</v>
      </c>
      <c r="P93" s="12">
        <v>0.36731744</v>
      </c>
      <c r="Q93" s="24">
        <f t="shared" si="0"/>
        <v>0</v>
      </c>
      <c r="R93" s="25">
        <f t="shared" si="1"/>
        <v>0.36731744</v>
      </c>
    </row>
    <row r="94" spans="2:18" ht="12.75">
      <c r="B94" s="11">
        <v>2030</v>
      </c>
      <c r="D94" s="12">
        <v>0</v>
      </c>
      <c r="F94" s="12">
        <v>-0.03822143</v>
      </c>
      <c r="G94" s="12">
        <v>0</v>
      </c>
      <c r="H94" s="12">
        <v>0.14094125</v>
      </c>
      <c r="I94" s="12">
        <v>0.06087929</v>
      </c>
      <c r="J94" s="12">
        <v>0.14383910999999996</v>
      </c>
      <c r="K94" s="12">
        <v>0</v>
      </c>
      <c r="L94" s="12">
        <v>0</v>
      </c>
      <c r="M94" s="12">
        <v>0</v>
      </c>
      <c r="N94" s="12">
        <v>0</v>
      </c>
      <c r="O94" s="12">
        <v>0</v>
      </c>
      <c r="P94" s="12">
        <v>0.3838810799999999</v>
      </c>
      <c r="Q94" s="24">
        <f t="shared" si="0"/>
        <v>0</v>
      </c>
      <c r="R94" s="25">
        <f t="shared" si="1"/>
        <v>0.38388108</v>
      </c>
    </row>
    <row r="95" spans="2:18" ht="12.75">
      <c r="B95" s="11">
        <v>2031</v>
      </c>
      <c r="D95" s="12">
        <v>0</v>
      </c>
      <c r="F95" s="12">
        <v>-0.038218709999999996</v>
      </c>
      <c r="G95" s="12">
        <v>0</v>
      </c>
      <c r="H95" s="12">
        <v>0.16239688000000002</v>
      </c>
      <c r="I95" s="12">
        <v>0.057952830000000004</v>
      </c>
      <c r="J95" s="12">
        <v>0.14203572</v>
      </c>
      <c r="K95" s="12">
        <v>0</v>
      </c>
      <c r="L95" s="12">
        <v>0</v>
      </c>
      <c r="M95" s="12">
        <v>0</v>
      </c>
      <c r="N95" s="12">
        <v>0</v>
      </c>
      <c r="O95" s="12">
        <v>0</v>
      </c>
      <c r="P95" s="12">
        <v>0.40060414</v>
      </c>
      <c r="Q95" s="24">
        <f t="shared" si="0"/>
        <v>0</v>
      </c>
      <c r="R95" s="25">
        <f t="shared" si="1"/>
        <v>0.40060414</v>
      </c>
    </row>
    <row r="96" spans="2:18" ht="12.75">
      <c r="B96" s="11">
        <v>2032</v>
      </c>
      <c r="D96" s="12">
        <v>0</v>
      </c>
      <c r="F96" s="12">
        <v>-0.03821576</v>
      </c>
      <c r="G96" s="12">
        <v>0</v>
      </c>
      <c r="H96" s="12">
        <v>0.18076837999999998</v>
      </c>
      <c r="I96" s="12">
        <v>0.05478018</v>
      </c>
      <c r="J96" s="12">
        <v>0.14011122</v>
      </c>
      <c r="K96" s="12">
        <v>0</v>
      </c>
      <c r="L96" s="12">
        <v>0</v>
      </c>
      <c r="M96" s="12">
        <v>0</v>
      </c>
      <c r="N96" s="12">
        <v>0</v>
      </c>
      <c r="O96" s="12">
        <v>0</v>
      </c>
      <c r="P96" s="12">
        <v>0.41387553999999993</v>
      </c>
      <c r="Q96" s="24">
        <f t="shared" si="0"/>
        <v>0</v>
      </c>
      <c r="R96" s="25">
        <f t="shared" si="1"/>
        <v>0.41387554</v>
      </c>
    </row>
    <row r="97" spans="2:18" ht="12.75">
      <c r="B97" s="11">
        <v>2033</v>
      </c>
      <c r="D97" s="12">
        <v>0</v>
      </c>
      <c r="F97" s="12">
        <v>-0.03821259</v>
      </c>
      <c r="G97" s="12">
        <v>0</v>
      </c>
      <c r="H97" s="12">
        <v>0.19672374999999998</v>
      </c>
      <c r="I97" s="12">
        <v>0.05136541</v>
      </c>
      <c r="J97" s="12">
        <v>0.13805419</v>
      </c>
      <c r="K97" s="12">
        <v>0</v>
      </c>
      <c r="L97" s="12">
        <v>0</v>
      </c>
      <c r="M97" s="12">
        <v>0</v>
      </c>
      <c r="N97" s="12">
        <v>0</v>
      </c>
      <c r="O97" s="12">
        <v>0</v>
      </c>
      <c r="P97" s="12">
        <v>0.42435593999999993</v>
      </c>
      <c r="Q97" s="24">
        <f t="shared" si="0"/>
        <v>0</v>
      </c>
      <c r="R97" s="25">
        <f t="shared" si="1"/>
        <v>0.42435594</v>
      </c>
    </row>
    <row r="98" spans="2:18" ht="12.75">
      <c r="B98" s="11">
        <v>2034</v>
      </c>
      <c r="D98" s="12">
        <v>-7.5413585</v>
      </c>
      <c r="F98" s="12">
        <v>-0.03820919999999999</v>
      </c>
      <c r="G98" s="12">
        <v>0</v>
      </c>
      <c r="H98" s="12">
        <v>0.21044038</v>
      </c>
      <c r="I98" s="12">
        <v>0.047713080000000005</v>
      </c>
      <c r="J98" s="12">
        <v>0.13585165999999999</v>
      </c>
      <c r="K98" s="12">
        <v>0</v>
      </c>
      <c r="L98" s="12">
        <v>0</v>
      </c>
      <c r="M98" s="12">
        <v>0</v>
      </c>
      <c r="N98" s="12">
        <v>0</v>
      </c>
      <c r="O98" s="12">
        <v>0</v>
      </c>
      <c r="P98" s="12">
        <v>7.97357282</v>
      </c>
      <c r="Q98" s="24">
        <f t="shared" si="0"/>
        <v>-7.5413585</v>
      </c>
      <c r="R98" s="25">
        <f t="shared" si="1"/>
        <v>0.43221432</v>
      </c>
    </row>
    <row r="99" spans="2:18" ht="12.75">
      <c r="B99" s="8" t="s">
        <v>59</v>
      </c>
      <c r="D99" s="12">
        <v>17.596503499999997</v>
      </c>
      <c r="F99" s="12">
        <v>-0.8098883699999999</v>
      </c>
      <c r="G99" s="12">
        <v>0</v>
      </c>
      <c r="H99" s="12">
        <v>1.06825339</v>
      </c>
      <c r="I99" s="12">
        <v>1.422919</v>
      </c>
      <c r="J99" s="12">
        <v>3.1017140999999997</v>
      </c>
      <c r="K99" s="12">
        <v>0</v>
      </c>
      <c r="L99" s="12">
        <v>0</v>
      </c>
      <c r="M99" s="12">
        <v>0</v>
      </c>
      <c r="N99" s="12">
        <v>0</v>
      </c>
      <c r="O99" s="12">
        <v>0</v>
      </c>
      <c r="P99" s="12">
        <v>-11.19372864</v>
      </c>
      <c r="Q99" s="24">
        <f>D99+E99</f>
        <v>17.596503499999997</v>
      </c>
      <c r="R99" s="25">
        <f>SUM(G99:N99)-F99</f>
        <v>6.402774859999999</v>
      </c>
    </row>
    <row r="105" spans="2:16" ht="12.75">
      <c r="B105" s="3" t="s">
        <v>62</v>
      </c>
      <c r="P105" s="13" t="s">
        <v>63</v>
      </c>
    </row>
  </sheetData>
  <sheetProtection/>
  <printOptions/>
  <pageMargins left="0.1701388888888889" right="0.16597222222222222" top="0.16666666666666666" bottom="0.16805555555555557" header="0" footer="0"/>
  <pageSetup blackAndWhite="1" errors="NA" horizontalDpi="600" verticalDpi="600" orientation="landscape" paperSize="9"/>
</worksheet>
</file>

<file path=xl/worksheets/sheet6.xml><?xml version="1.0" encoding="utf-8"?>
<worksheet xmlns="http://schemas.openxmlformats.org/spreadsheetml/2006/main" xmlns:r="http://schemas.openxmlformats.org/officeDocument/2006/relationships">
  <sheetPr codeName="Sheet6"/>
  <dimension ref="B2:R107"/>
  <sheetViews>
    <sheetView zoomScale="80" zoomScaleNormal="80" zoomScalePageLayoutView="0" workbookViewId="0" topLeftCell="A55">
      <selection activeCell="D62" sqref="D62"/>
    </sheetView>
  </sheetViews>
  <sheetFormatPr defaultColWidth="11.421875" defaultRowHeight="12.75"/>
  <cols>
    <col min="1" max="1" width="2.8515625" style="0" customWidth="1"/>
    <col min="2" max="2" width="15.421875" style="0" customWidth="1"/>
  </cols>
  <sheetData>
    <row r="2" ht="20.25">
      <c r="B2" s="60" t="s">
        <v>133</v>
      </c>
    </row>
    <row r="3" ht="18">
      <c r="B3" s="82" t="s">
        <v>155</v>
      </c>
    </row>
    <row r="4" ht="18">
      <c r="B4" s="82"/>
    </row>
    <row r="5" spans="2:4" ht="16.5">
      <c r="B5" s="129" t="s">
        <v>11</v>
      </c>
      <c r="C5" s="130"/>
      <c r="D5" s="131" t="s">
        <v>12</v>
      </c>
    </row>
    <row r="7" spans="2:8" ht="12.75">
      <c r="B7" s="1"/>
      <c r="G7" s="16"/>
      <c r="H7" s="14"/>
    </row>
    <row r="8" spans="2:8" ht="12.75">
      <c r="B8" s="16" t="s">
        <v>13</v>
      </c>
      <c r="C8" s="14" t="s">
        <v>64</v>
      </c>
      <c r="G8" s="133"/>
      <c r="H8" s="133"/>
    </row>
    <row r="9" spans="2:8" ht="12.75">
      <c r="B9" s="133"/>
      <c r="C9" s="133"/>
      <c r="G9" s="16"/>
      <c r="H9" s="14"/>
    </row>
    <row r="10" spans="2:8" ht="12.75">
      <c r="B10" s="16" t="s">
        <v>15</v>
      </c>
      <c r="C10" s="14" t="s">
        <v>16</v>
      </c>
      <c r="G10" s="14"/>
      <c r="H10" s="133"/>
    </row>
    <row r="11" spans="2:8" ht="12.75">
      <c r="B11" s="14" t="s">
        <v>17</v>
      </c>
      <c r="C11" s="133"/>
      <c r="G11" s="16"/>
      <c r="H11" s="133"/>
    </row>
    <row r="12" spans="2:8" ht="12.75">
      <c r="B12" s="16" t="s">
        <v>18</v>
      </c>
      <c r="C12" s="133"/>
      <c r="G12" s="16"/>
      <c r="H12" s="14"/>
    </row>
    <row r="13" spans="2:3" ht="12.75">
      <c r="B13" s="16" t="s">
        <v>19</v>
      </c>
      <c r="C13" s="14" t="s">
        <v>20</v>
      </c>
    </row>
    <row r="18" spans="2:4" ht="12.75">
      <c r="B18" s="14" t="s">
        <v>21</v>
      </c>
      <c r="D18" s="15" t="s">
        <v>1</v>
      </c>
    </row>
    <row r="19" spans="2:4" ht="12.75">
      <c r="B19" s="14" t="s">
        <v>22</v>
      </c>
      <c r="D19" s="15" t="s">
        <v>23</v>
      </c>
    </row>
    <row r="21" spans="2:4" ht="12.75">
      <c r="B21" s="6" t="s">
        <v>24</v>
      </c>
      <c r="D21" s="15" t="s">
        <v>25</v>
      </c>
    </row>
    <row r="24" spans="2:8" ht="12.75">
      <c r="B24" s="16" t="s">
        <v>26</v>
      </c>
      <c r="D24" s="15" t="s">
        <v>65</v>
      </c>
      <c r="G24" s="2" t="s">
        <v>28</v>
      </c>
      <c r="H24" s="15" t="s">
        <v>29</v>
      </c>
    </row>
    <row r="26" spans="2:11" ht="12.75">
      <c r="B26" s="16" t="s">
        <v>30</v>
      </c>
      <c r="C26" s="15" t="s">
        <v>66</v>
      </c>
      <c r="E26" s="2" t="s">
        <v>32</v>
      </c>
      <c r="F26" s="15" t="s">
        <v>33</v>
      </c>
      <c r="G26" s="2" t="s">
        <v>34</v>
      </c>
      <c r="H26" s="15" t="s">
        <v>35</v>
      </c>
      <c r="J26" s="2" t="s">
        <v>36</v>
      </c>
      <c r="K26" s="15" t="s">
        <v>37</v>
      </c>
    </row>
    <row r="29" spans="2:15" ht="12.75">
      <c r="B29" s="17" t="s">
        <v>38</v>
      </c>
      <c r="E29" s="18" t="s">
        <v>39</v>
      </c>
      <c r="J29" s="18" t="s">
        <v>40</v>
      </c>
      <c r="N29" s="18" t="s">
        <v>41</v>
      </c>
      <c r="O29" s="18" t="s">
        <v>42</v>
      </c>
    </row>
    <row r="30" spans="14:15" ht="12.75">
      <c r="N30" s="18" t="s">
        <v>43</v>
      </c>
      <c r="O30" s="18" t="s">
        <v>41</v>
      </c>
    </row>
    <row r="31" spans="4:18" ht="12.75">
      <c r="D31" s="18" t="s">
        <v>44</v>
      </c>
      <c r="E31" s="18" t="s">
        <v>45</v>
      </c>
      <c r="F31" s="18" t="s">
        <v>46</v>
      </c>
      <c r="H31" s="17" t="s">
        <v>47</v>
      </c>
      <c r="K31" s="17" t="s">
        <v>48</v>
      </c>
      <c r="M31" s="18" t="s">
        <v>49</v>
      </c>
      <c r="N31" s="18" t="s">
        <v>50</v>
      </c>
      <c r="O31" s="18" t="s">
        <v>51</v>
      </c>
      <c r="Q31" s="23" t="s">
        <v>0</v>
      </c>
      <c r="R31" s="23" t="s">
        <v>6</v>
      </c>
    </row>
    <row r="32" spans="4:14" ht="12.75">
      <c r="D32" s="18" t="s">
        <v>52</v>
      </c>
      <c r="E32" s="18" t="s">
        <v>52</v>
      </c>
      <c r="F32" s="18" t="s">
        <v>52</v>
      </c>
      <c r="M32" s="18" t="s">
        <v>53</v>
      </c>
      <c r="N32" s="18" t="s">
        <v>51</v>
      </c>
    </row>
    <row r="33" spans="7:13" ht="12.75">
      <c r="G33" s="17" t="s">
        <v>54</v>
      </c>
      <c r="H33" s="17" t="s">
        <v>55</v>
      </c>
      <c r="I33" s="10" t="s">
        <v>56</v>
      </c>
      <c r="J33" s="17" t="s">
        <v>54</v>
      </c>
      <c r="K33" s="17" t="s">
        <v>55</v>
      </c>
      <c r="L33" s="10" t="s">
        <v>56</v>
      </c>
      <c r="M33" s="18" t="s">
        <v>57</v>
      </c>
    </row>
    <row r="34" spans="9:12" ht="12.75">
      <c r="I34" s="10" t="s">
        <v>58</v>
      </c>
      <c r="L34" s="10" t="s">
        <v>58</v>
      </c>
    </row>
    <row r="36" spans="2:18" ht="12.75">
      <c r="B36" s="19">
        <v>2014</v>
      </c>
      <c r="D36" s="20">
        <v>11.312940000000001</v>
      </c>
      <c r="F36" s="20">
        <v>-0.020447189999999997</v>
      </c>
      <c r="G36" s="20">
        <v>0</v>
      </c>
      <c r="H36" s="20">
        <v>-0.16916175</v>
      </c>
      <c r="I36" s="20">
        <v>-0.04229278</v>
      </c>
      <c r="J36" s="20">
        <v>-0.459602</v>
      </c>
      <c r="K36" s="20">
        <v>0</v>
      </c>
      <c r="L36" s="20">
        <v>0</v>
      </c>
      <c r="M36" s="20">
        <v>0</v>
      </c>
      <c r="N36" s="20">
        <v>0</v>
      </c>
      <c r="O36" s="20">
        <v>0</v>
      </c>
      <c r="P36" s="20">
        <v>-11.96354934</v>
      </c>
      <c r="Q36" s="26">
        <f>D36+E36</f>
        <v>11.312940000000001</v>
      </c>
      <c r="R36" s="25">
        <f>SUM(G36:N36)-F36</f>
        <v>-0.65060934</v>
      </c>
    </row>
    <row r="37" spans="2:18" ht="12.75">
      <c r="B37" s="19">
        <v>2015</v>
      </c>
      <c r="D37" s="20">
        <v>0</v>
      </c>
      <c r="F37" s="20">
        <v>-0.01580414</v>
      </c>
      <c r="G37" s="20">
        <v>0</v>
      </c>
      <c r="H37" s="20">
        <v>0.1170555</v>
      </c>
      <c r="I37" s="20">
        <v>0.15854085999999998</v>
      </c>
      <c r="J37" s="20">
        <v>0.13746422</v>
      </c>
      <c r="K37" s="20">
        <v>0.01401756</v>
      </c>
      <c r="L37" s="20">
        <v>0.00784515</v>
      </c>
      <c r="M37" s="20">
        <v>0.00529391</v>
      </c>
      <c r="N37" s="20">
        <v>0</v>
      </c>
      <c r="O37" s="20">
        <v>0</v>
      </c>
      <c r="P37" s="20">
        <v>0.45602133999999994</v>
      </c>
      <c r="Q37" s="26">
        <f aca="true" t="shared" si="0" ref="Q37:Q57">D37+E37</f>
        <v>0</v>
      </c>
      <c r="R37" s="25">
        <f aca="true" t="shared" si="1" ref="R37:R57">SUM(G37:N37)-F37</f>
        <v>0.45602134000000005</v>
      </c>
    </row>
    <row r="38" spans="2:18" ht="12.75">
      <c r="B38" s="19">
        <v>2016</v>
      </c>
      <c r="D38" s="20">
        <v>0</v>
      </c>
      <c r="F38" s="20">
        <v>-0.016787189999999997</v>
      </c>
      <c r="G38" s="20">
        <v>0</v>
      </c>
      <c r="H38" s="20">
        <v>0.1418385</v>
      </c>
      <c r="I38" s="20">
        <v>0.17365731</v>
      </c>
      <c r="J38" s="20">
        <v>0.14271275</v>
      </c>
      <c r="K38" s="20">
        <v>0.01525655</v>
      </c>
      <c r="L38" s="20">
        <v>0.00797963</v>
      </c>
      <c r="M38" s="20">
        <v>0.00551451</v>
      </c>
      <c r="N38" s="20">
        <v>0</v>
      </c>
      <c r="O38" s="20">
        <v>0</v>
      </c>
      <c r="P38" s="20">
        <v>0.50374644</v>
      </c>
      <c r="Q38" s="26">
        <f t="shared" si="0"/>
        <v>0</v>
      </c>
      <c r="R38" s="25">
        <f t="shared" si="1"/>
        <v>0.50374644</v>
      </c>
    </row>
    <row r="39" spans="2:18" ht="12.75">
      <c r="B39" s="19">
        <v>2017</v>
      </c>
      <c r="D39" s="20">
        <v>0</v>
      </c>
      <c r="F39" s="20">
        <v>-0.01671836</v>
      </c>
      <c r="G39" s="20">
        <v>0</v>
      </c>
      <c r="H39" s="20">
        <v>0.16856300000000002</v>
      </c>
      <c r="I39" s="20">
        <v>0.19031669999999998</v>
      </c>
      <c r="J39" s="20">
        <v>0.14883638</v>
      </c>
      <c r="K39" s="20">
        <v>0.01639278</v>
      </c>
      <c r="L39" s="20">
        <v>0.00812182</v>
      </c>
      <c r="M39" s="20">
        <v>0.00577159</v>
      </c>
      <c r="N39" s="20">
        <v>0</v>
      </c>
      <c r="O39" s="20">
        <v>0</v>
      </c>
      <c r="P39" s="20">
        <v>0.5547206299999999</v>
      </c>
      <c r="Q39" s="26">
        <f t="shared" si="0"/>
        <v>0</v>
      </c>
      <c r="R39" s="25">
        <f t="shared" si="1"/>
        <v>0.55472063</v>
      </c>
    </row>
    <row r="40" spans="2:18" ht="12.75">
      <c r="B40" s="19">
        <v>2018</v>
      </c>
      <c r="D40" s="20">
        <v>0</v>
      </c>
      <c r="F40" s="20">
        <v>-0.01663872</v>
      </c>
      <c r="G40" s="20">
        <v>0</v>
      </c>
      <c r="H40" s="20">
        <v>0.19977538</v>
      </c>
      <c r="I40" s="20">
        <v>0.20850116</v>
      </c>
      <c r="J40" s="20">
        <v>0.15552264</v>
      </c>
      <c r="K40" s="20">
        <v>0.01761888</v>
      </c>
      <c r="L40" s="20">
        <v>0.00826284</v>
      </c>
      <c r="M40" s="20">
        <v>0.00605397</v>
      </c>
      <c r="N40" s="20">
        <v>0</v>
      </c>
      <c r="O40" s="20">
        <v>0</v>
      </c>
      <c r="P40" s="20">
        <v>0.61237359</v>
      </c>
      <c r="Q40" s="26">
        <f t="shared" si="0"/>
        <v>0</v>
      </c>
      <c r="R40" s="25">
        <f t="shared" si="1"/>
        <v>0.6123735899999999</v>
      </c>
    </row>
    <row r="41" spans="2:18" ht="12.75">
      <c r="B41" s="19">
        <v>2019</v>
      </c>
      <c r="D41" s="20">
        <v>0</v>
      </c>
      <c r="F41" s="20">
        <v>-0.0165462</v>
      </c>
      <c r="G41" s="20">
        <v>0</v>
      </c>
      <c r="H41" s="20">
        <v>0.23640875</v>
      </c>
      <c r="I41" s="20">
        <v>0.22831663</v>
      </c>
      <c r="J41" s="20">
        <v>0.16282522</v>
      </c>
      <c r="K41" s="20">
        <v>0.01895086</v>
      </c>
      <c r="L41" s="20">
        <v>0.008401379999999998</v>
      </c>
      <c r="M41" s="20">
        <v>0.00636444</v>
      </c>
      <c r="N41" s="20">
        <v>0</v>
      </c>
      <c r="O41" s="20">
        <v>0</v>
      </c>
      <c r="P41" s="20">
        <v>0.67781348</v>
      </c>
      <c r="Q41" s="26">
        <f t="shared" si="0"/>
        <v>0</v>
      </c>
      <c r="R41" s="25">
        <f t="shared" si="1"/>
        <v>0.67781348</v>
      </c>
    </row>
    <row r="42" spans="2:18" ht="12.75">
      <c r="B42" s="19">
        <v>2020</v>
      </c>
      <c r="D42" s="20">
        <v>0</v>
      </c>
      <c r="F42" s="20">
        <v>-0.01644731</v>
      </c>
      <c r="G42" s="20">
        <v>0</v>
      </c>
      <c r="H42" s="20">
        <v>0.27791025</v>
      </c>
      <c r="I42" s="20">
        <v>0.24806995</v>
      </c>
      <c r="J42" s="20">
        <v>0.17010118999999999</v>
      </c>
      <c r="K42" s="20">
        <v>0.02040524</v>
      </c>
      <c r="L42" s="20">
        <v>0.00852271</v>
      </c>
      <c r="M42" s="20">
        <v>0.00667633</v>
      </c>
      <c r="N42" s="20">
        <v>0</v>
      </c>
      <c r="O42" s="20">
        <v>0</v>
      </c>
      <c r="P42" s="20">
        <v>0.7481329800000001</v>
      </c>
      <c r="Q42" s="26">
        <f t="shared" si="0"/>
        <v>0</v>
      </c>
      <c r="R42" s="25">
        <f t="shared" si="1"/>
        <v>0.7481329800000001</v>
      </c>
    </row>
    <row r="43" spans="2:18" ht="12.75">
      <c r="B43" s="19">
        <v>2021</v>
      </c>
      <c r="D43" s="20">
        <v>0</v>
      </c>
      <c r="F43" s="20">
        <v>-0.0163331</v>
      </c>
      <c r="G43" s="20">
        <v>0</v>
      </c>
      <c r="H43" s="20">
        <v>0.328289</v>
      </c>
      <c r="I43" s="20">
        <v>0.26933471999999997</v>
      </c>
      <c r="J43" s="20">
        <v>0.17799322</v>
      </c>
      <c r="K43" s="20">
        <v>0.02207921</v>
      </c>
      <c r="L43" s="20">
        <v>0.00863815</v>
      </c>
      <c r="M43" s="20">
        <v>0.00701708</v>
      </c>
      <c r="N43" s="20">
        <v>0</v>
      </c>
      <c r="O43" s="20">
        <v>0</v>
      </c>
      <c r="P43" s="20">
        <v>0.8296844799999998</v>
      </c>
      <c r="Q43" s="26">
        <f t="shared" si="0"/>
        <v>0</v>
      </c>
      <c r="R43" s="25">
        <f t="shared" si="1"/>
        <v>0.82968448</v>
      </c>
    </row>
    <row r="44" spans="2:18" ht="12.75">
      <c r="B44" s="19">
        <v>2022</v>
      </c>
      <c r="D44" s="20">
        <v>0</v>
      </c>
      <c r="F44" s="20">
        <v>-0.01620085</v>
      </c>
      <c r="G44" s="20">
        <v>0</v>
      </c>
      <c r="H44" s="20">
        <v>0.38705725</v>
      </c>
      <c r="I44" s="20">
        <v>0.29216200000000003</v>
      </c>
      <c r="J44" s="20">
        <v>0.18655338</v>
      </c>
      <c r="K44" s="20">
        <v>0.02386781</v>
      </c>
      <c r="L44" s="20">
        <v>0.00874577</v>
      </c>
      <c r="M44" s="20">
        <v>0.00738956</v>
      </c>
      <c r="N44" s="20">
        <v>0</v>
      </c>
      <c r="O44" s="20">
        <v>0</v>
      </c>
      <c r="P44" s="20">
        <v>0.9219766200000001</v>
      </c>
      <c r="Q44" s="26">
        <f t="shared" si="0"/>
        <v>0</v>
      </c>
      <c r="R44" s="25">
        <f t="shared" si="1"/>
        <v>0.9219766200000001</v>
      </c>
    </row>
    <row r="45" spans="2:18" ht="12.75">
      <c r="B45" s="19">
        <v>2023</v>
      </c>
      <c r="D45" s="20">
        <v>0</v>
      </c>
      <c r="F45" s="20">
        <v>-0.01604722</v>
      </c>
      <c r="G45" s="20">
        <v>0</v>
      </c>
      <c r="H45" s="20">
        <v>0.45528475</v>
      </c>
      <c r="I45" s="20">
        <v>0.316587</v>
      </c>
      <c r="J45" s="20">
        <v>0.19583711</v>
      </c>
      <c r="K45" s="20">
        <v>0.02575011</v>
      </c>
      <c r="L45" s="20">
        <v>0.00884369</v>
      </c>
      <c r="M45" s="20">
        <v>0.007796910000000001</v>
      </c>
      <c r="N45" s="20">
        <v>0</v>
      </c>
      <c r="O45" s="20">
        <v>0</v>
      </c>
      <c r="P45" s="20">
        <v>1.02614679</v>
      </c>
      <c r="Q45" s="26">
        <f t="shared" si="0"/>
        <v>0</v>
      </c>
      <c r="R45" s="25">
        <f t="shared" si="1"/>
        <v>1.02614679</v>
      </c>
    </row>
    <row r="46" spans="2:18" ht="12.75">
      <c r="B46" s="19">
        <v>2024</v>
      </c>
      <c r="D46" s="20">
        <v>0</v>
      </c>
      <c r="F46" s="20">
        <v>-0.01586818</v>
      </c>
      <c r="G46" s="20">
        <v>0</v>
      </c>
      <c r="H46" s="20">
        <v>0.5338545</v>
      </c>
      <c r="I46" s="20">
        <v>0.34262813000000003</v>
      </c>
      <c r="J46" s="20">
        <v>0.20590339</v>
      </c>
      <c r="K46" s="20">
        <v>0.02770009</v>
      </c>
      <c r="L46" s="20">
        <v>0.00893008</v>
      </c>
      <c r="M46" s="20">
        <v>0.00824275</v>
      </c>
      <c r="N46" s="20">
        <v>0</v>
      </c>
      <c r="O46" s="20">
        <v>0</v>
      </c>
      <c r="P46" s="20">
        <v>1.1431271199999997</v>
      </c>
      <c r="Q46" s="26">
        <f t="shared" si="0"/>
        <v>0</v>
      </c>
      <c r="R46" s="25">
        <f t="shared" si="1"/>
        <v>1.14312712</v>
      </c>
    </row>
    <row r="47" spans="2:18" ht="12.75">
      <c r="B47" s="19">
        <v>2025</v>
      </c>
      <c r="D47" s="20">
        <v>0</v>
      </c>
      <c r="F47" s="20">
        <v>-0.01567639</v>
      </c>
      <c r="G47" s="20">
        <v>0</v>
      </c>
      <c r="H47" s="20">
        <v>0.61692125</v>
      </c>
      <c r="I47" s="20">
        <v>0.36765325</v>
      </c>
      <c r="J47" s="20">
        <v>0.21577392</v>
      </c>
      <c r="K47" s="20">
        <v>0.029594779999999998</v>
      </c>
      <c r="L47" s="20">
        <v>0.00898994</v>
      </c>
      <c r="M47" s="20">
        <v>0.00868475</v>
      </c>
      <c r="N47" s="20">
        <v>0</v>
      </c>
      <c r="O47" s="20">
        <v>0</v>
      </c>
      <c r="P47" s="20">
        <v>1.26329428</v>
      </c>
      <c r="Q47" s="26">
        <f t="shared" si="0"/>
        <v>0</v>
      </c>
      <c r="R47" s="25">
        <f t="shared" si="1"/>
        <v>1.26329428</v>
      </c>
    </row>
    <row r="48" spans="2:18" ht="12.75">
      <c r="B48" s="19">
        <v>2026</v>
      </c>
      <c r="D48" s="20">
        <v>0</v>
      </c>
      <c r="F48" s="20">
        <v>-0.015453689999999999</v>
      </c>
      <c r="G48" s="20">
        <v>0</v>
      </c>
      <c r="H48" s="20">
        <v>0.7101037499999999</v>
      </c>
      <c r="I48" s="20">
        <v>0.39390163</v>
      </c>
      <c r="J48" s="20">
        <v>0.2263925</v>
      </c>
      <c r="K48" s="20">
        <v>0.03151594</v>
      </c>
      <c r="L48" s="20">
        <v>0.00903516</v>
      </c>
      <c r="M48" s="20">
        <v>0.009164959999999998</v>
      </c>
      <c r="N48" s="20">
        <v>0</v>
      </c>
      <c r="O48" s="20">
        <v>0</v>
      </c>
      <c r="P48" s="20">
        <v>1.3955676299999995</v>
      </c>
      <c r="Q48" s="26">
        <f t="shared" si="0"/>
        <v>0</v>
      </c>
      <c r="R48" s="25">
        <f t="shared" si="1"/>
        <v>1.3955676299999997</v>
      </c>
    </row>
    <row r="49" spans="2:18" ht="12.75">
      <c r="B49" s="19">
        <v>2027</v>
      </c>
      <c r="D49" s="20">
        <v>0</v>
      </c>
      <c r="F49" s="20">
        <v>-0.015194339999999999</v>
      </c>
      <c r="G49" s="20">
        <v>0</v>
      </c>
      <c r="H49" s="20">
        <v>0.8141445</v>
      </c>
      <c r="I49" s="20">
        <v>0.42131259</v>
      </c>
      <c r="J49" s="20">
        <v>0.23780973</v>
      </c>
      <c r="K49" s="20">
        <v>0.03343214</v>
      </c>
      <c r="L49" s="20">
        <v>0.00906452</v>
      </c>
      <c r="M49" s="20">
        <v>0.009686799999999999</v>
      </c>
      <c r="N49" s="20">
        <v>0</v>
      </c>
      <c r="O49" s="20">
        <v>0</v>
      </c>
      <c r="P49" s="20">
        <v>1.5406446199999997</v>
      </c>
      <c r="Q49" s="26">
        <f t="shared" si="0"/>
        <v>0</v>
      </c>
      <c r="R49" s="25">
        <f t="shared" si="1"/>
        <v>1.5406446200000001</v>
      </c>
    </row>
    <row r="50" spans="2:18" ht="12.75">
      <c r="B50" s="19">
        <v>2028</v>
      </c>
      <c r="D50" s="20">
        <v>0</v>
      </c>
      <c r="F50" s="20">
        <v>-0.01489159</v>
      </c>
      <c r="G50" s="20">
        <v>0</v>
      </c>
      <c r="H50" s="20">
        <v>0.9299262500000001</v>
      </c>
      <c r="I50" s="20">
        <v>0.44981099999999996</v>
      </c>
      <c r="J50" s="20">
        <v>0.25007839</v>
      </c>
      <c r="K50" s="20">
        <v>0.03530841</v>
      </c>
      <c r="L50" s="20">
        <v>0.009077299999999998</v>
      </c>
      <c r="M50" s="20">
        <v>0.010254039999999999</v>
      </c>
      <c r="N50" s="20">
        <v>0</v>
      </c>
      <c r="O50" s="20">
        <v>0</v>
      </c>
      <c r="P50" s="20">
        <v>1.69934698</v>
      </c>
      <c r="Q50" s="26">
        <f t="shared" si="0"/>
        <v>0</v>
      </c>
      <c r="R50" s="25">
        <f t="shared" si="1"/>
        <v>1.6993469799999998</v>
      </c>
    </row>
    <row r="51" spans="2:18" ht="12.75">
      <c r="B51" s="19">
        <v>2029</v>
      </c>
      <c r="D51" s="20">
        <v>0</v>
      </c>
      <c r="F51" s="20">
        <v>-0.014537439999999999</v>
      </c>
      <c r="G51" s="20">
        <v>0</v>
      </c>
      <c r="H51" s="20">
        <v>1.06224225</v>
      </c>
      <c r="I51" s="20">
        <v>0.47930813</v>
      </c>
      <c r="J51" s="20">
        <v>0.2632525</v>
      </c>
      <c r="K51" s="20">
        <v>0.03718457</v>
      </c>
      <c r="L51" s="20">
        <v>0.009072969999999998</v>
      </c>
      <c r="M51" s="20">
        <v>0.0108707</v>
      </c>
      <c r="N51" s="20">
        <v>0</v>
      </c>
      <c r="O51" s="20">
        <v>0</v>
      </c>
      <c r="P51" s="20">
        <v>1.87646856</v>
      </c>
      <c r="Q51" s="26">
        <f t="shared" si="0"/>
        <v>0</v>
      </c>
      <c r="R51" s="25">
        <f t="shared" si="1"/>
        <v>1.87646856</v>
      </c>
    </row>
    <row r="52" spans="2:18" ht="12.75">
      <c r="B52" s="19">
        <v>2030</v>
      </c>
      <c r="D52" s="20">
        <v>0</v>
      </c>
      <c r="F52" s="20">
        <v>-0.01412253</v>
      </c>
      <c r="G52" s="20">
        <v>0</v>
      </c>
      <c r="H52" s="20">
        <v>1.21101475</v>
      </c>
      <c r="I52" s="20">
        <v>0.5097030300000001</v>
      </c>
      <c r="J52" s="20">
        <v>0.27738653</v>
      </c>
      <c r="K52" s="20">
        <v>0.03912151999999999</v>
      </c>
      <c r="L52" s="20">
        <v>0.00905134</v>
      </c>
      <c r="M52" s="20">
        <v>0.01154115</v>
      </c>
      <c r="N52" s="20">
        <v>0</v>
      </c>
      <c r="O52" s="20">
        <v>0</v>
      </c>
      <c r="P52" s="20">
        <v>2.07194085</v>
      </c>
      <c r="Q52" s="26">
        <f t="shared" si="0"/>
        <v>0</v>
      </c>
      <c r="R52" s="25">
        <f t="shared" si="1"/>
        <v>2.07194085</v>
      </c>
    </row>
    <row r="53" spans="2:18" ht="12.75">
      <c r="B53" s="19">
        <v>2031</v>
      </c>
      <c r="D53" s="20">
        <v>0</v>
      </c>
      <c r="F53" s="20">
        <v>-0.013635900000000001</v>
      </c>
      <c r="G53" s="20">
        <v>0</v>
      </c>
      <c r="H53" s="20">
        <v>1.37095575</v>
      </c>
      <c r="I53" s="20">
        <v>0.54088288</v>
      </c>
      <c r="J53" s="20">
        <v>0.29253581</v>
      </c>
      <c r="K53" s="20">
        <v>0.04098213999999999</v>
      </c>
      <c r="L53" s="20">
        <v>0.009012299999999999</v>
      </c>
      <c r="M53" s="20">
        <v>0.012270129999999999</v>
      </c>
      <c r="N53" s="20">
        <v>0</v>
      </c>
      <c r="O53" s="20">
        <v>0</v>
      </c>
      <c r="P53" s="20">
        <v>2.28027491</v>
      </c>
      <c r="Q53" s="26">
        <f t="shared" si="0"/>
        <v>0</v>
      </c>
      <c r="R53" s="25">
        <f t="shared" si="1"/>
        <v>2.2802749100000006</v>
      </c>
    </row>
    <row r="54" spans="2:18" ht="12.75">
      <c r="B54" s="19">
        <v>2032</v>
      </c>
      <c r="D54" s="20">
        <v>0</v>
      </c>
      <c r="F54" s="20">
        <v>-0.0130647</v>
      </c>
      <c r="G54" s="20">
        <v>0</v>
      </c>
      <c r="H54" s="20">
        <v>1.54726775</v>
      </c>
      <c r="I54" s="20">
        <v>0.5727244399999999</v>
      </c>
      <c r="J54" s="20">
        <v>0.30875588</v>
      </c>
      <c r="K54" s="20">
        <v>0.04278607</v>
      </c>
      <c r="L54" s="20">
        <v>0.008955969999999999</v>
      </c>
      <c r="M54" s="20">
        <v>0.01306277</v>
      </c>
      <c r="N54" s="20">
        <v>0</v>
      </c>
      <c r="O54" s="20">
        <v>0</v>
      </c>
      <c r="P54" s="20">
        <v>2.5066175799999995</v>
      </c>
      <c r="Q54" s="26">
        <f t="shared" si="0"/>
        <v>0</v>
      </c>
      <c r="R54" s="25">
        <f t="shared" si="1"/>
        <v>2.5066175800000003</v>
      </c>
    </row>
    <row r="55" spans="2:18" ht="12.75">
      <c r="B55" s="19">
        <v>2033</v>
      </c>
      <c r="D55" s="20">
        <v>0</v>
      </c>
      <c r="F55" s="20">
        <v>-0.01239393</v>
      </c>
      <c r="G55" s="20">
        <v>0</v>
      </c>
      <c r="H55" s="20">
        <v>1.7440732499999998</v>
      </c>
      <c r="I55" s="20">
        <v>0.605092</v>
      </c>
      <c r="J55" s="20">
        <v>0.32610112999999996</v>
      </c>
      <c r="K55" s="20">
        <v>0.04457979</v>
      </c>
      <c r="L55" s="20">
        <v>0.00888237</v>
      </c>
      <c r="M55" s="20">
        <v>0.013924579999999999</v>
      </c>
      <c r="N55" s="20">
        <v>0</v>
      </c>
      <c r="O55" s="20">
        <v>0</v>
      </c>
      <c r="P55" s="20">
        <v>2.75504705</v>
      </c>
      <c r="Q55" s="26">
        <f t="shared" si="0"/>
        <v>0</v>
      </c>
      <c r="R55" s="25">
        <f t="shared" si="1"/>
        <v>2.755047049999999</v>
      </c>
    </row>
    <row r="56" spans="2:18" ht="12.75">
      <c r="B56" s="19">
        <v>2034</v>
      </c>
      <c r="D56" s="20">
        <v>-3.3938819999999996</v>
      </c>
      <c r="F56" s="20">
        <v>-0.01160604</v>
      </c>
      <c r="G56" s="20">
        <v>0</v>
      </c>
      <c r="H56" s="20">
        <v>1.94547175</v>
      </c>
      <c r="I56" s="20">
        <v>0.63783625</v>
      </c>
      <c r="J56" s="20">
        <v>0.34462581</v>
      </c>
      <c r="K56" s="20">
        <v>0.04591364</v>
      </c>
      <c r="L56" s="20">
        <v>0.0087916</v>
      </c>
      <c r="M56" s="20">
        <v>0.014861590000000001</v>
      </c>
      <c r="N56" s="20">
        <v>0</v>
      </c>
      <c r="O56" s="20">
        <v>0</v>
      </c>
      <c r="P56" s="20">
        <v>6.402988680000001</v>
      </c>
      <c r="Q56" s="26">
        <f t="shared" si="0"/>
        <v>-3.3938819999999996</v>
      </c>
      <c r="R56" s="25">
        <f t="shared" si="1"/>
        <v>3.009106680000001</v>
      </c>
    </row>
    <row r="57" spans="2:18" ht="12.75">
      <c r="B57" s="17" t="s">
        <v>59</v>
      </c>
      <c r="D57" s="20">
        <v>7.9190580000000015</v>
      </c>
      <c r="F57" s="20">
        <v>-0.32441501</v>
      </c>
      <c r="G57" s="20">
        <v>0</v>
      </c>
      <c r="H57" s="20">
        <v>14.628996379999998</v>
      </c>
      <c r="I57" s="20">
        <v>7.36404688</v>
      </c>
      <c r="J57" s="20">
        <v>3.9668597</v>
      </c>
      <c r="K57" s="20">
        <v>0.5824580899999999</v>
      </c>
      <c r="L57" s="20">
        <v>0.17422468999999996</v>
      </c>
      <c r="M57" s="20">
        <v>0.18044252</v>
      </c>
      <c r="N57" s="20">
        <v>0</v>
      </c>
      <c r="O57" s="20">
        <v>0</v>
      </c>
      <c r="P57" s="20">
        <v>19.30238527</v>
      </c>
      <c r="Q57" s="26">
        <f t="shared" si="0"/>
        <v>7.9190580000000015</v>
      </c>
      <c r="R57" s="25">
        <f t="shared" si="1"/>
        <v>27.221443269999998</v>
      </c>
    </row>
    <row r="62" spans="2:4" ht="12.75">
      <c r="B62" s="14" t="s">
        <v>21</v>
      </c>
      <c r="D62" s="15" t="s">
        <v>2</v>
      </c>
    </row>
    <row r="63" spans="2:4" ht="12.75">
      <c r="B63" s="14" t="s">
        <v>22</v>
      </c>
      <c r="D63" s="15" t="s">
        <v>23</v>
      </c>
    </row>
    <row r="65" spans="2:4" ht="12.75">
      <c r="B65" s="6" t="s">
        <v>24</v>
      </c>
      <c r="D65" s="15" t="s">
        <v>25</v>
      </c>
    </row>
    <row r="68" spans="2:8" ht="12.75">
      <c r="B68" s="16" t="s">
        <v>26</v>
      </c>
      <c r="D68" s="15" t="s">
        <v>67</v>
      </c>
      <c r="G68" s="2" t="s">
        <v>28</v>
      </c>
      <c r="H68" s="15" t="s">
        <v>29</v>
      </c>
    </row>
    <row r="70" spans="2:11" ht="12.75">
      <c r="B70" s="16" t="s">
        <v>30</v>
      </c>
      <c r="C70" s="15" t="s">
        <v>68</v>
      </c>
      <c r="F70" s="2" t="s">
        <v>32</v>
      </c>
      <c r="G70" s="15" t="s">
        <v>33</v>
      </c>
      <c r="H70" s="2" t="s">
        <v>34</v>
      </c>
      <c r="I70" s="15" t="s">
        <v>35</v>
      </c>
      <c r="J70" s="2" t="s">
        <v>36</v>
      </c>
      <c r="K70" s="15" t="s">
        <v>37</v>
      </c>
    </row>
    <row r="73" spans="2:16" ht="12.75">
      <c r="B73" s="17" t="s">
        <v>38</v>
      </c>
      <c r="E73" s="18" t="s">
        <v>39</v>
      </c>
      <c r="J73" s="18" t="s">
        <v>40</v>
      </c>
      <c r="O73" s="18" t="s">
        <v>41</v>
      </c>
      <c r="P73" s="18" t="s">
        <v>42</v>
      </c>
    </row>
    <row r="74" spans="15:16" ht="12.75">
      <c r="O74" s="18" t="s">
        <v>43</v>
      </c>
      <c r="P74" s="18" t="s">
        <v>41</v>
      </c>
    </row>
    <row r="75" spans="4:18" ht="12.75">
      <c r="D75" s="18" t="s">
        <v>44</v>
      </c>
      <c r="F75" s="18" t="s">
        <v>45</v>
      </c>
      <c r="G75" s="18" t="s">
        <v>46</v>
      </c>
      <c r="H75" s="17" t="s">
        <v>47</v>
      </c>
      <c r="K75" s="17" t="s">
        <v>48</v>
      </c>
      <c r="N75" s="18" t="s">
        <v>49</v>
      </c>
      <c r="O75" s="18" t="s">
        <v>50</v>
      </c>
      <c r="P75" s="18" t="s">
        <v>51</v>
      </c>
      <c r="Q75" s="23" t="s">
        <v>0</v>
      </c>
      <c r="R75" s="23" t="s">
        <v>6</v>
      </c>
    </row>
    <row r="76" spans="4:15" ht="12.75">
      <c r="D76" s="18" t="s">
        <v>52</v>
      </c>
      <c r="F76" s="18" t="s">
        <v>52</v>
      </c>
      <c r="G76" s="18" t="s">
        <v>52</v>
      </c>
      <c r="N76" s="18" t="s">
        <v>53</v>
      </c>
      <c r="O76" s="18" t="s">
        <v>51</v>
      </c>
    </row>
    <row r="77" spans="7:14" ht="12.75">
      <c r="G77" s="17" t="s">
        <v>54</v>
      </c>
      <c r="H77" s="17" t="s">
        <v>55</v>
      </c>
      <c r="I77" s="10" t="s">
        <v>56</v>
      </c>
      <c r="J77" s="17" t="s">
        <v>54</v>
      </c>
      <c r="K77" s="17" t="s">
        <v>55</v>
      </c>
      <c r="L77" s="10" t="s">
        <v>56</v>
      </c>
      <c r="N77" s="18" t="s">
        <v>57</v>
      </c>
    </row>
    <row r="78" spans="9:12" ht="12.75">
      <c r="I78" s="10" t="s">
        <v>58</v>
      </c>
      <c r="L78" s="10" t="s">
        <v>58</v>
      </c>
    </row>
    <row r="80" spans="2:18" ht="12.75">
      <c r="B80" s="19">
        <v>2014</v>
      </c>
      <c r="D80" s="20">
        <v>6.8583315</v>
      </c>
      <c r="F80" s="20">
        <v>-0.012395860000000002</v>
      </c>
      <c r="G80" s="20">
        <v>0</v>
      </c>
      <c r="H80" s="20">
        <v>-0.09843138</v>
      </c>
      <c r="I80" s="20">
        <v>-0.023229299999999998</v>
      </c>
      <c r="J80" s="20">
        <v>-0.24979052</v>
      </c>
      <c r="K80" s="20">
        <v>0</v>
      </c>
      <c r="L80" s="20">
        <v>0</v>
      </c>
      <c r="M80" s="20">
        <v>0</v>
      </c>
      <c r="N80" s="20">
        <v>0</v>
      </c>
      <c r="O80" s="20">
        <v>0</v>
      </c>
      <c r="P80" s="20">
        <v>-7.21738684</v>
      </c>
      <c r="Q80" s="24">
        <f>D80+E80</f>
        <v>6.8583315</v>
      </c>
      <c r="R80" s="27">
        <f>SUM(G80:O80)-F80</f>
        <v>-0.35905534</v>
      </c>
    </row>
    <row r="81" spans="2:18" ht="12.75">
      <c r="B81" s="19">
        <v>2015</v>
      </c>
      <c r="D81" s="20">
        <v>0</v>
      </c>
      <c r="F81" s="20">
        <v>-0.008421999999999999</v>
      </c>
      <c r="G81" s="20">
        <v>0</v>
      </c>
      <c r="H81" s="20">
        <v>0.038688310000000004</v>
      </c>
      <c r="I81" s="20">
        <v>0.07389919</v>
      </c>
      <c r="J81" s="20">
        <v>0.07891262</v>
      </c>
      <c r="K81" s="20">
        <v>0.01801564</v>
      </c>
      <c r="L81" s="20">
        <v>0.04067825</v>
      </c>
      <c r="M81" s="20">
        <v>-0.00407345</v>
      </c>
      <c r="N81" s="20">
        <v>0</v>
      </c>
      <c r="O81" s="20">
        <v>0</v>
      </c>
      <c r="P81" s="20">
        <v>0.25454256</v>
      </c>
      <c r="Q81" s="24">
        <f aca="true" t="shared" si="2" ref="Q81:Q101">D81+E81</f>
        <v>0</v>
      </c>
      <c r="R81" s="27">
        <f aca="true" t="shared" si="3" ref="R81:R101">SUM(G81:O81)-F81</f>
        <v>0.25454256</v>
      </c>
    </row>
    <row r="82" spans="2:18" ht="12.75">
      <c r="B82" s="19">
        <v>2016</v>
      </c>
      <c r="D82" s="20">
        <v>0</v>
      </c>
      <c r="F82" s="20">
        <v>-0.009842799999999999</v>
      </c>
      <c r="G82" s="20">
        <v>0</v>
      </c>
      <c r="H82" s="20">
        <v>0.07204119</v>
      </c>
      <c r="I82" s="20">
        <v>0.08097684</v>
      </c>
      <c r="J82" s="20">
        <v>0.08138071999999999</v>
      </c>
      <c r="K82" s="20">
        <v>0.03214074</v>
      </c>
      <c r="L82" s="20">
        <v>0.04145373</v>
      </c>
      <c r="M82" s="20">
        <v>-0.00410552</v>
      </c>
      <c r="N82" s="20">
        <v>0</v>
      </c>
      <c r="O82" s="20">
        <v>0</v>
      </c>
      <c r="P82" s="20">
        <v>0.31373049999999997</v>
      </c>
      <c r="Q82" s="24">
        <f t="shared" si="2"/>
        <v>0</v>
      </c>
      <c r="R82" s="27">
        <f t="shared" si="3"/>
        <v>0.3137305</v>
      </c>
    </row>
    <row r="83" spans="2:18" ht="12.75">
      <c r="B83" s="19">
        <v>2017</v>
      </c>
      <c r="D83" s="20">
        <v>0</v>
      </c>
      <c r="F83" s="20">
        <v>-0.00979327</v>
      </c>
      <c r="G83" s="20">
        <v>0</v>
      </c>
      <c r="H83" s="20">
        <v>0.08473699999999999</v>
      </c>
      <c r="I83" s="20">
        <v>0.08863628</v>
      </c>
      <c r="J83" s="20">
        <v>0.08401509000000001</v>
      </c>
      <c r="K83" s="20">
        <v>0.03540436</v>
      </c>
      <c r="L83" s="20">
        <v>0.04219864</v>
      </c>
      <c r="M83" s="20">
        <v>-0.00413091</v>
      </c>
      <c r="N83" s="20">
        <v>0</v>
      </c>
      <c r="O83" s="20">
        <v>0</v>
      </c>
      <c r="P83" s="20">
        <v>0.34065373</v>
      </c>
      <c r="Q83" s="24">
        <f t="shared" si="2"/>
        <v>0</v>
      </c>
      <c r="R83" s="27">
        <f t="shared" si="3"/>
        <v>0.3406537300000001</v>
      </c>
    </row>
    <row r="84" spans="2:18" ht="12.75">
      <c r="B84" s="19">
        <v>2018</v>
      </c>
      <c r="D84" s="20">
        <v>0</v>
      </c>
      <c r="F84" s="20">
        <v>-0.00973767</v>
      </c>
      <c r="G84" s="20">
        <v>0</v>
      </c>
      <c r="H84" s="20">
        <v>0.09989219</v>
      </c>
      <c r="I84" s="20">
        <v>0.09709077</v>
      </c>
      <c r="J84" s="20">
        <v>0.08702299999999999</v>
      </c>
      <c r="K84" s="20">
        <v>0.03909541</v>
      </c>
      <c r="L84" s="20">
        <v>0.042985340000000004</v>
      </c>
      <c r="M84" s="20">
        <v>-0.00415758</v>
      </c>
      <c r="N84" s="20">
        <v>0</v>
      </c>
      <c r="O84" s="20">
        <v>0</v>
      </c>
      <c r="P84" s="20">
        <v>0.3716668000000001</v>
      </c>
      <c r="Q84" s="24">
        <f t="shared" si="2"/>
        <v>0</v>
      </c>
      <c r="R84" s="27">
        <f t="shared" si="3"/>
        <v>0.37166679999999996</v>
      </c>
    </row>
    <row r="85" spans="2:18" ht="12.75">
      <c r="B85" s="19">
        <v>2019</v>
      </c>
      <c r="D85" s="20">
        <v>0</v>
      </c>
      <c r="F85" s="20">
        <v>-0.00967485</v>
      </c>
      <c r="G85" s="20">
        <v>0</v>
      </c>
      <c r="H85" s="20">
        <v>0.11776438</v>
      </c>
      <c r="I85" s="20">
        <v>0.10632462999999999</v>
      </c>
      <c r="J85" s="20">
        <v>0.09030453</v>
      </c>
      <c r="K85" s="20">
        <v>0.0431714</v>
      </c>
      <c r="L85" s="20">
        <v>0.04377491</v>
      </c>
      <c r="M85" s="20">
        <v>-0.00418574</v>
      </c>
      <c r="N85" s="20">
        <v>0</v>
      </c>
      <c r="O85" s="20">
        <v>0</v>
      </c>
      <c r="P85" s="20">
        <v>0.40682896</v>
      </c>
      <c r="Q85" s="24">
        <f t="shared" si="2"/>
        <v>0</v>
      </c>
      <c r="R85" s="27">
        <f t="shared" si="3"/>
        <v>0.40682895999999996</v>
      </c>
    </row>
    <row r="86" spans="2:18" ht="12.75">
      <c r="B86" s="19">
        <v>2020</v>
      </c>
      <c r="D86" s="20">
        <v>0</v>
      </c>
      <c r="F86" s="20">
        <v>-0.00960926</v>
      </c>
      <c r="G86" s="20">
        <v>0</v>
      </c>
      <c r="H86" s="20">
        <v>0.13747175</v>
      </c>
      <c r="I86" s="20">
        <v>0.11555209</v>
      </c>
      <c r="J86" s="20">
        <v>0.09356980999999999</v>
      </c>
      <c r="K86" s="20">
        <v>0.04745464</v>
      </c>
      <c r="L86" s="20">
        <v>0.04448714</v>
      </c>
      <c r="M86" s="20">
        <v>-0.00421532</v>
      </c>
      <c r="N86" s="20">
        <v>0</v>
      </c>
      <c r="O86" s="20">
        <v>0</v>
      </c>
      <c r="P86" s="20">
        <v>0.4439293699999999</v>
      </c>
      <c r="Q86" s="24">
        <f t="shared" si="2"/>
        <v>0</v>
      </c>
      <c r="R86" s="27">
        <f t="shared" si="3"/>
        <v>0.44392936999999993</v>
      </c>
    </row>
    <row r="87" spans="2:18" ht="12.75">
      <c r="B87" s="19">
        <v>2021</v>
      </c>
      <c r="D87" s="20">
        <v>0</v>
      </c>
      <c r="F87" s="20">
        <v>-0.009535219999999999</v>
      </c>
      <c r="G87" s="20">
        <v>0</v>
      </c>
      <c r="H87" s="20">
        <v>0.16061537999999997</v>
      </c>
      <c r="I87" s="20">
        <v>0.12551064</v>
      </c>
      <c r="J87" s="20">
        <v>0.09710941999999999</v>
      </c>
      <c r="K87" s="20">
        <v>0.05220622</v>
      </c>
      <c r="L87" s="20">
        <v>0.04518374</v>
      </c>
      <c r="M87" s="20">
        <v>-0.00424651</v>
      </c>
      <c r="N87" s="20">
        <v>0</v>
      </c>
      <c r="O87" s="20">
        <v>0</v>
      </c>
      <c r="P87" s="20">
        <v>0.48591411000000007</v>
      </c>
      <c r="Q87" s="24">
        <f t="shared" si="2"/>
        <v>0</v>
      </c>
      <c r="R87" s="27">
        <f t="shared" si="3"/>
        <v>0.48591411</v>
      </c>
    </row>
    <row r="88" spans="2:18" ht="12.75">
      <c r="B88" s="19">
        <v>2022</v>
      </c>
      <c r="D88" s="20">
        <v>0</v>
      </c>
      <c r="F88" s="20">
        <v>-0.00945129</v>
      </c>
      <c r="G88" s="20">
        <v>0</v>
      </c>
      <c r="H88" s="20">
        <v>0.18774363000000002</v>
      </c>
      <c r="I88" s="20">
        <v>0.13622947</v>
      </c>
      <c r="J88" s="20">
        <v>0.1009473</v>
      </c>
      <c r="K88" s="20">
        <v>0.05744368</v>
      </c>
      <c r="L88" s="20">
        <v>0.04585845</v>
      </c>
      <c r="M88" s="20">
        <v>-0.004279399999999999</v>
      </c>
      <c r="N88" s="20">
        <v>0</v>
      </c>
      <c r="O88" s="20">
        <v>0</v>
      </c>
      <c r="P88" s="20">
        <v>0.53339442</v>
      </c>
      <c r="Q88" s="24">
        <f t="shared" si="2"/>
        <v>0</v>
      </c>
      <c r="R88" s="27">
        <f t="shared" si="3"/>
        <v>0.53339442</v>
      </c>
    </row>
    <row r="89" spans="2:18" ht="12.75">
      <c r="B89" s="19">
        <v>2023</v>
      </c>
      <c r="D89" s="20">
        <v>0</v>
      </c>
      <c r="F89" s="20">
        <v>-0.00935574</v>
      </c>
      <c r="G89" s="20">
        <v>0</v>
      </c>
      <c r="H89" s="20">
        <v>0.21939175</v>
      </c>
      <c r="I89" s="20">
        <v>0.147731</v>
      </c>
      <c r="J89" s="20">
        <v>0.10510928</v>
      </c>
      <c r="K89" s="20">
        <v>0.06315567999999999</v>
      </c>
      <c r="L89" s="20">
        <v>0.046499170000000006</v>
      </c>
      <c r="M89" s="20">
        <v>-0.0043141</v>
      </c>
      <c r="N89" s="20">
        <v>0</v>
      </c>
      <c r="O89" s="20">
        <v>0</v>
      </c>
      <c r="P89" s="20">
        <v>0.5869285200000001</v>
      </c>
      <c r="Q89" s="24">
        <f t="shared" si="2"/>
        <v>0</v>
      </c>
      <c r="R89" s="27">
        <f t="shared" si="3"/>
        <v>0.58692852</v>
      </c>
    </row>
    <row r="90" spans="2:18" ht="12.75">
      <c r="B90" s="19">
        <v>2024</v>
      </c>
      <c r="D90" s="20">
        <v>0</v>
      </c>
      <c r="F90" s="20">
        <v>-0.009246490000000001</v>
      </c>
      <c r="G90" s="20">
        <v>0</v>
      </c>
      <c r="H90" s="20">
        <v>0.2574645</v>
      </c>
      <c r="I90" s="20">
        <v>0.16002994</v>
      </c>
      <c r="J90" s="20">
        <v>0.10962327</v>
      </c>
      <c r="K90" s="20">
        <v>0.06967853</v>
      </c>
      <c r="L90" s="20">
        <v>0.04709632</v>
      </c>
      <c r="M90" s="20">
        <v>-0.00435077</v>
      </c>
      <c r="N90" s="20">
        <v>0</v>
      </c>
      <c r="O90" s="20">
        <v>0</v>
      </c>
      <c r="P90" s="20">
        <v>0.6487882799999999</v>
      </c>
      <c r="Q90" s="24">
        <f t="shared" si="2"/>
        <v>0</v>
      </c>
      <c r="R90" s="27">
        <f t="shared" si="3"/>
        <v>0.64878828</v>
      </c>
    </row>
    <row r="91" spans="2:18" ht="12.75">
      <c r="B91" s="19">
        <v>2025</v>
      </c>
      <c r="D91" s="20">
        <v>0</v>
      </c>
      <c r="F91" s="20">
        <v>-0.009131049999999998</v>
      </c>
      <c r="G91" s="20">
        <v>0</v>
      </c>
      <c r="H91" s="20">
        <v>0.298707</v>
      </c>
      <c r="I91" s="20">
        <v>0.17188059</v>
      </c>
      <c r="J91" s="20">
        <v>0.1140499</v>
      </c>
      <c r="K91" s="20">
        <v>0.07636612000000001</v>
      </c>
      <c r="L91" s="20">
        <v>0.0475613</v>
      </c>
      <c r="M91" s="20">
        <v>-0.00438946</v>
      </c>
      <c r="N91" s="20">
        <v>0</v>
      </c>
      <c r="O91" s="20">
        <v>0</v>
      </c>
      <c r="P91" s="20">
        <v>0.7133065</v>
      </c>
      <c r="Q91" s="24">
        <f t="shared" si="2"/>
        <v>0</v>
      </c>
      <c r="R91" s="27">
        <f t="shared" si="3"/>
        <v>0.7133065000000001</v>
      </c>
    </row>
    <row r="92" spans="2:18" ht="12.75">
      <c r="B92" s="19">
        <v>2026</v>
      </c>
      <c r="D92" s="20">
        <v>0</v>
      </c>
      <c r="F92" s="20">
        <v>-0.008998969999999998</v>
      </c>
      <c r="G92" s="20">
        <v>0</v>
      </c>
      <c r="H92" s="20">
        <v>0.34520175000000003</v>
      </c>
      <c r="I92" s="20">
        <v>0.18434346999999998</v>
      </c>
      <c r="J92" s="20">
        <v>0.11881622</v>
      </c>
      <c r="K92" s="20">
        <v>0.08331011</v>
      </c>
      <c r="L92" s="20">
        <v>0.047959810000000005</v>
      </c>
      <c r="M92" s="20">
        <v>-0.00443045</v>
      </c>
      <c r="N92" s="20">
        <v>0</v>
      </c>
      <c r="O92" s="20">
        <v>0</v>
      </c>
      <c r="P92" s="20">
        <v>0.7841998799999998</v>
      </c>
      <c r="Q92" s="24">
        <f t="shared" si="2"/>
        <v>0</v>
      </c>
      <c r="R92" s="27">
        <f t="shared" si="3"/>
        <v>0.7841998800000002</v>
      </c>
    </row>
    <row r="93" spans="2:18" ht="12.75">
      <c r="B93" s="19">
        <v>2027</v>
      </c>
      <c r="D93" s="20">
        <v>0</v>
      </c>
      <c r="F93" s="20">
        <v>-0.00884736</v>
      </c>
      <c r="G93" s="20">
        <v>0</v>
      </c>
      <c r="H93" s="20">
        <v>0.39753988</v>
      </c>
      <c r="I93" s="20">
        <v>0.19739198</v>
      </c>
      <c r="J93" s="20">
        <v>0.1239477</v>
      </c>
      <c r="K93" s="20">
        <v>0.09049955000000001</v>
      </c>
      <c r="L93" s="20">
        <v>0.048282660000000005</v>
      </c>
      <c r="M93" s="20">
        <v>-0.0044738</v>
      </c>
      <c r="N93" s="20">
        <v>0</v>
      </c>
      <c r="O93" s="20">
        <v>0</v>
      </c>
      <c r="P93" s="20">
        <v>0.8620353299999999</v>
      </c>
      <c r="Q93" s="24">
        <f t="shared" si="2"/>
        <v>0</v>
      </c>
      <c r="R93" s="27">
        <f t="shared" si="3"/>
        <v>0.86203533</v>
      </c>
    </row>
    <row r="94" spans="2:18" ht="12.75">
      <c r="B94" s="19">
        <v>2028</v>
      </c>
      <c r="D94" s="20">
        <v>0</v>
      </c>
      <c r="F94" s="20">
        <v>-0.00867282</v>
      </c>
      <c r="G94" s="20">
        <v>0</v>
      </c>
      <c r="H94" s="20">
        <v>0.456376</v>
      </c>
      <c r="I94" s="20">
        <v>0.21099188000000002</v>
      </c>
      <c r="J94" s="20">
        <v>0.12947125</v>
      </c>
      <c r="K94" s="20">
        <v>0.09792569999999999</v>
      </c>
      <c r="L94" s="20">
        <v>0.04852388999999999</v>
      </c>
      <c r="M94" s="20">
        <v>-0.00451979</v>
      </c>
      <c r="N94" s="20">
        <v>0</v>
      </c>
      <c r="O94" s="20">
        <v>0</v>
      </c>
      <c r="P94" s="20">
        <v>0.94744175</v>
      </c>
      <c r="Q94" s="24">
        <f t="shared" si="2"/>
        <v>0</v>
      </c>
      <c r="R94" s="27">
        <f t="shared" si="3"/>
        <v>0.9474417500000001</v>
      </c>
    </row>
    <row r="95" spans="2:18" ht="12.75">
      <c r="B95" s="19">
        <v>2029</v>
      </c>
      <c r="D95" s="20">
        <v>0</v>
      </c>
      <c r="F95" s="20">
        <v>-0.00847145</v>
      </c>
      <c r="G95" s="20">
        <v>0</v>
      </c>
      <c r="H95" s="20">
        <v>0.52396963</v>
      </c>
      <c r="I95" s="20">
        <v>0.22510095</v>
      </c>
      <c r="J95" s="20">
        <v>0.13541491</v>
      </c>
      <c r="K95" s="20">
        <v>0.10595307999999999</v>
      </c>
      <c r="L95" s="20">
        <v>0.04867173</v>
      </c>
      <c r="M95" s="20">
        <v>-0.004568539999999999</v>
      </c>
      <c r="N95" s="20">
        <v>0</v>
      </c>
      <c r="O95" s="20">
        <v>0</v>
      </c>
      <c r="P95" s="20">
        <v>1.04301321</v>
      </c>
      <c r="Q95" s="24">
        <f t="shared" si="2"/>
        <v>0</v>
      </c>
      <c r="R95" s="27">
        <f t="shared" si="3"/>
        <v>1.04301321</v>
      </c>
    </row>
    <row r="96" spans="2:18" ht="12.75">
      <c r="B96" s="19">
        <v>2030</v>
      </c>
      <c r="D96" s="20">
        <v>0</v>
      </c>
      <c r="F96" s="20">
        <v>-0.00823875</v>
      </c>
      <c r="G96" s="20">
        <v>0</v>
      </c>
      <c r="H96" s="20">
        <v>0.60012175</v>
      </c>
      <c r="I96" s="20">
        <v>0.23967106000000002</v>
      </c>
      <c r="J96" s="20">
        <v>0.14180816</v>
      </c>
      <c r="K96" s="20">
        <v>0.11434371</v>
      </c>
      <c r="L96" s="20">
        <v>0.0487265</v>
      </c>
      <c r="M96" s="20">
        <v>-0.00462026</v>
      </c>
      <c r="N96" s="20">
        <v>0</v>
      </c>
      <c r="O96" s="20">
        <v>0</v>
      </c>
      <c r="P96" s="20">
        <v>1.14828967</v>
      </c>
      <c r="Q96" s="24">
        <f t="shared" si="2"/>
        <v>0</v>
      </c>
      <c r="R96" s="27">
        <f t="shared" si="3"/>
        <v>1.14828967</v>
      </c>
    </row>
    <row r="97" spans="2:18" ht="12.75">
      <c r="B97" s="19">
        <v>2031</v>
      </c>
      <c r="D97" s="20">
        <v>0</v>
      </c>
      <c r="F97" s="20">
        <v>-0.00796954</v>
      </c>
      <c r="G97" s="20">
        <v>0</v>
      </c>
      <c r="H97" s="20">
        <v>0.68244563</v>
      </c>
      <c r="I97" s="20">
        <v>0.25464819</v>
      </c>
      <c r="J97" s="20">
        <v>0.14868134</v>
      </c>
      <c r="K97" s="20">
        <v>0.12238051999999999</v>
      </c>
      <c r="L97" s="20">
        <v>0.04868072</v>
      </c>
      <c r="M97" s="20">
        <v>-0.0046753</v>
      </c>
      <c r="N97" s="20">
        <v>0</v>
      </c>
      <c r="O97" s="20">
        <v>0</v>
      </c>
      <c r="P97" s="20">
        <v>1.26013064</v>
      </c>
      <c r="Q97" s="24">
        <f t="shared" si="2"/>
        <v>0</v>
      </c>
      <c r="R97" s="27">
        <f t="shared" si="3"/>
        <v>1.2601306399999999</v>
      </c>
    </row>
    <row r="98" spans="2:18" ht="12.75">
      <c r="B98" s="19">
        <v>2032</v>
      </c>
      <c r="D98" s="20">
        <v>0</v>
      </c>
      <c r="F98" s="20">
        <v>-0.00765783</v>
      </c>
      <c r="G98" s="20">
        <v>0</v>
      </c>
      <c r="H98" s="20">
        <v>0.7732485</v>
      </c>
      <c r="I98" s="20">
        <v>0.26997346999999994</v>
      </c>
      <c r="J98" s="20">
        <v>0.15606584</v>
      </c>
      <c r="K98" s="20">
        <v>0.130491</v>
      </c>
      <c r="L98" s="20">
        <v>0.04852862</v>
      </c>
      <c r="M98" s="20">
        <v>-0.00473391</v>
      </c>
      <c r="N98" s="20">
        <v>0</v>
      </c>
      <c r="O98" s="20">
        <v>0</v>
      </c>
      <c r="P98" s="20">
        <v>1.38123135</v>
      </c>
      <c r="Q98" s="24">
        <f t="shared" si="2"/>
        <v>0</v>
      </c>
      <c r="R98" s="27">
        <f t="shared" si="3"/>
        <v>1.38123135</v>
      </c>
    </row>
    <row r="99" spans="2:18" ht="12.75">
      <c r="B99" s="19">
        <v>2033</v>
      </c>
      <c r="D99" s="20">
        <v>0</v>
      </c>
      <c r="F99" s="20">
        <v>-0.00729679</v>
      </c>
      <c r="G99" s="20">
        <v>0</v>
      </c>
      <c r="H99" s="20">
        <v>0.8739585</v>
      </c>
      <c r="I99" s="20">
        <v>0.28558288</v>
      </c>
      <c r="J99" s="20">
        <v>0.16399375</v>
      </c>
      <c r="K99" s="20">
        <v>0.1388325</v>
      </c>
      <c r="L99" s="20">
        <v>0.04827402</v>
      </c>
      <c r="M99" s="20">
        <v>-0.0047963</v>
      </c>
      <c r="N99" s="20">
        <v>0</v>
      </c>
      <c r="O99" s="20">
        <v>0</v>
      </c>
      <c r="P99" s="20">
        <v>1.5131421400000002</v>
      </c>
      <c r="Q99" s="24">
        <f t="shared" si="2"/>
        <v>0</v>
      </c>
      <c r="R99" s="27">
        <f t="shared" si="3"/>
        <v>1.5131421399999998</v>
      </c>
    </row>
    <row r="100" spans="2:18" ht="12.75">
      <c r="B100" s="19">
        <v>2034</v>
      </c>
      <c r="D100" s="20">
        <v>-2.0574995</v>
      </c>
      <c r="F100" s="20">
        <v>-0.00687851</v>
      </c>
      <c r="G100" s="20">
        <v>0</v>
      </c>
      <c r="H100" s="20">
        <v>0.977452</v>
      </c>
      <c r="I100" s="20">
        <v>0.30140588</v>
      </c>
      <c r="J100" s="20">
        <v>0.1724975</v>
      </c>
      <c r="K100" s="20">
        <v>0.14599044</v>
      </c>
      <c r="L100" s="20">
        <v>0.047913880000000006</v>
      </c>
      <c r="M100" s="20">
        <v>-0.0048629499999999996</v>
      </c>
      <c r="N100" s="20">
        <v>0</v>
      </c>
      <c r="O100" s="20">
        <v>0</v>
      </c>
      <c r="P100" s="20">
        <v>3.7047747600000003</v>
      </c>
      <c r="Q100" s="24">
        <f t="shared" si="2"/>
        <v>-2.0574995</v>
      </c>
      <c r="R100" s="27">
        <f t="shared" si="3"/>
        <v>1.64727526</v>
      </c>
    </row>
    <row r="101" spans="2:18" ht="12.75">
      <c r="B101" s="17" t="s">
        <v>59</v>
      </c>
      <c r="D101" s="20">
        <v>4.800832000000001</v>
      </c>
      <c r="F101" s="20">
        <v>-0.18922751999999995</v>
      </c>
      <c r="G101" s="20">
        <v>0</v>
      </c>
      <c r="H101" s="20">
        <v>7.206399339999999</v>
      </c>
      <c r="I101" s="20">
        <v>3.4497419</v>
      </c>
      <c r="J101" s="20">
        <v>2.08295109</v>
      </c>
      <c r="K101" s="20">
        <v>1.56385903</v>
      </c>
      <c r="L101" s="20">
        <v>0.92333882</v>
      </c>
      <c r="M101" s="20">
        <v>-0.08813005999999998</v>
      </c>
      <c r="N101" s="20">
        <v>0</v>
      </c>
      <c r="O101" s="20">
        <v>0</v>
      </c>
      <c r="P101" s="20">
        <v>10.526555640000002</v>
      </c>
      <c r="Q101" s="24">
        <f t="shared" si="2"/>
        <v>4.800832000000001</v>
      </c>
      <c r="R101" s="27">
        <f t="shared" si="3"/>
        <v>15.327387639999998</v>
      </c>
    </row>
    <row r="107" spans="2:16" ht="12.75">
      <c r="B107" s="3" t="s">
        <v>62</v>
      </c>
      <c r="P107" s="21" t="s">
        <v>63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B2:P123"/>
  <sheetViews>
    <sheetView zoomScale="80" zoomScaleNormal="80" zoomScalePageLayoutView="0" workbookViewId="0" topLeftCell="A1">
      <selection activeCell="B3" sqref="B3"/>
    </sheetView>
  </sheetViews>
  <sheetFormatPr defaultColWidth="11.421875" defaultRowHeight="12.75"/>
  <cols>
    <col min="1" max="1" width="3.8515625" style="0" customWidth="1"/>
  </cols>
  <sheetData>
    <row r="2" ht="20.25">
      <c r="B2" s="60" t="s">
        <v>133</v>
      </c>
    </row>
    <row r="3" ht="18">
      <c r="B3" s="82" t="s">
        <v>155</v>
      </c>
    </row>
    <row r="4" ht="18">
      <c r="B4" s="82"/>
    </row>
    <row r="5" spans="2:6" ht="16.5">
      <c r="B5" s="129" t="s">
        <v>11</v>
      </c>
      <c r="C5" s="134"/>
      <c r="D5" s="131" t="s">
        <v>69</v>
      </c>
      <c r="E5" s="134"/>
      <c r="F5" s="131"/>
    </row>
    <row r="7" spans="2:8" ht="12.75">
      <c r="B7" s="2" t="s">
        <v>13</v>
      </c>
      <c r="C7" s="3" t="s">
        <v>14</v>
      </c>
      <c r="G7" s="2"/>
      <c r="H7" s="3"/>
    </row>
    <row r="9" spans="2:8" ht="12.75">
      <c r="B9" s="2" t="s">
        <v>15</v>
      </c>
      <c r="C9" s="3" t="s">
        <v>70</v>
      </c>
      <c r="G9" s="2"/>
      <c r="H9" s="3"/>
    </row>
    <row r="12" spans="2:4" ht="18">
      <c r="B12" s="35" t="s">
        <v>71</v>
      </c>
      <c r="D12" s="15"/>
    </row>
    <row r="13" spans="2:4" ht="12.75">
      <c r="B13" s="14"/>
      <c r="D13" s="15"/>
    </row>
    <row r="18" ht="18">
      <c r="I18" s="34" t="s">
        <v>72</v>
      </c>
    </row>
    <row r="68" spans="2:4" ht="18">
      <c r="B68" s="35" t="s">
        <v>73</v>
      </c>
      <c r="D68" s="15"/>
    </row>
    <row r="69" spans="2:4" ht="12.75">
      <c r="B69" s="14"/>
      <c r="D69" s="15"/>
    </row>
    <row r="74" ht="18">
      <c r="I74" s="34" t="s">
        <v>72</v>
      </c>
    </row>
    <row r="123" spans="2:16" ht="12.75">
      <c r="B123" s="3" t="s">
        <v>74</v>
      </c>
      <c r="P123" s="21" t="s">
        <v>63</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8"/>
  <dimension ref="B2:P128"/>
  <sheetViews>
    <sheetView zoomScale="80" zoomScaleNormal="80" zoomScalePageLayoutView="0" workbookViewId="0" topLeftCell="A1">
      <selection activeCell="B3" sqref="B3"/>
    </sheetView>
  </sheetViews>
  <sheetFormatPr defaultColWidth="11.421875" defaultRowHeight="12.75"/>
  <cols>
    <col min="1" max="1" width="4.28125" style="0" customWidth="1"/>
    <col min="2" max="2" width="14.00390625" style="0" customWidth="1"/>
  </cols>
  <sheetData>
    <row r="2" ht="20.25">
      <c r="B2" s="60" t="s">
        <v>133</v>
      </c>
    </row>
    <row r="3" ht="18">
      <c r="B3" s="82" t="s">
        <v>155</v>
      </c>
    </row>
    <row r="4" ht="18">
      <c r="B4" s="82"/>
    </row>
    <row r="5" spans="2:6" ht="16.5">
      <c r="B5" s="129" t="s">
        <v>11</v>
      </c>
      <c r="C5" s="134"/>
      <c r="D5" s="131" t="s">
        <v>69</v>
      </c>
      <c r="E5" s="134"/>
      <c r="F5" s="131"/>
    </row>
    <row r="7" spans="2:8" ht="12.75">
      <c r="B7" s="16" t="s">
        <v>13</v>
      </c>
      <c r="C7" s="3" t="s">
        <v>64</v>
      </c>
      <c r="G7" s="2"/>
      <c r="H7" s="3"/>
    </row>
    <row r="9" spans="2:8" ht="12.75">
      <c r="B9" s="16" t="s">
        <v>15</v>
      </c>
      <c r="C9" s="3" t="s">
        <v>70</v>
      </c>
      <c r="G9" s="2"/>
      <c r="H9" s="3"/>
    </row>
    <row r="17" spans="2:4" ht="18">
      <c r="B17" s="35" t="s">
        <v>71</v>
      </c>
      <c r="D17" s="15"/>
    </row>
    <row r="18" spans="2:4" ht="12.75">
      <c r="B18" s="14"/>
      <c r="D18" s="15"/>
    </row>
    <row r="23" ht="18">
      <c r="I23" s="34" t="s">
        <v>72</v>
      </c>
    </row>
    <row r="73" spans="2:4" ht="19.5">
      <c r="B73" s="35" t="s">
        <v>73</v>
      </c>
      <c r="C73" s="36"/>
      <c r="D73" s="37"/>
    </row>
    <row r="74" spans="2:4" ht="19.5">
      <c r="B74" s="35"/>
      <c r="C74" s="36"/>
      <c r="D74" s="37"/>
    </row>
    <row r="79" ht="18">
      <c r="I79" s="34" t="s">
        <v>72</v>
      </c>
    </row>
    <row r="128" spans="2:16" ht="12.75">
      <c r="B128" s="3" t="s">
        <v>74</v>
      </c>
      <c r="P128" s="21" t="s">
        <v>63</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9"/>
  <dimension ref="B2:Q51"/>
  <sheetViews>
    <sheetView zoomScale="90" zoomScaleNormal="90" zoomScalePageLayoutView="0" workbookViewId="0" topLeftCell="A1">
      <selection activeCell="I9" sqref="I9"/>
    </sheetView>
  </sheetViews>
  <sheetFormatPr defaultColWidth="11.421875" defaultRowHeight="12.75"/>
  <cols>
    <col min="1" max="1" width="5.421875" style="0" customWidth="1"/>
    <col min="2" max="2" width="13.8515625" style="0" customWidth="1"/>
    <col min="3" max="3" width="12.28125" style="0" customWidth="1"/>
  </cols>
  <sheetData>
    <row r="2" ht="20.25">
      <c r="B2" s="60" t="s">
        <v>133</v>
      </c>
    </row>
    <row r="3" spans="2:6" ht="18" customHeight="1">
      <c r="B3" s="82" t="s">
        <v>155</v>
      </c>
      <c r="F3" s="28"/>
    </row>
    <row r="4" ht="8.25" customHeight="1">
      <c r="B4" s="82"/>
    </row>
    <row r="5" spans="2:4" ht="16.5">
      <c r="B5" s="129" t="s">
        <v>11</v>
      </c>
      <c r="C5" s="134"/>
      <c r="D5" s="131" t="s">
        <v>75</v>
      </c>
    </row>
    <row r="8" spans="2:8" ht="12.75">
      <c r="B8" s="16" t="s">
        <v>13</v>
      </c>
      <c r="C8" s="14" t="s">
        <v>76</v>
      </c>
      <c r="G8" s="2"/>
      <c r="H8" s="3"/>
    </row>
    <row r="9" spans="2:8" ht="12.75">
      <c r="B9" s="16" t="s">
        <v>15</v>
      </c>
      <c r="C9" s="14" t="s">
        <v>70</v>
      </c>
      <c r="G9" s="2"/>
      <c r="H9" s="3"/>
    </row>
    <row r="10" spans="2:3" ht="12.75">
      <c r="B10" s="133"/>
      <c r="C10" s="133"/>
    </row>
    <row r="11" spans="2:8" ht="12.75">
      <c r="B11" s="16" t="s">
        <v>18</v>
      </c>
      <c r="C11" s="14" t="s">
        <v>77</v>
      </c>
      <c r="G11" s="2"/>
      <c r="H11" s="3"/>
    </row>
    <row r="16" ht="12.75">
      <c r="B16" s="29" t="s">
        <v>78</v>
      </c>
    </row>
    <row r="19" spans="2:17" ht="12.75">
      <c r="B19" s="14" t="s">
        <v>79</v>
      </c>
      <c r="E19" s="14" t="s">
        <v>80</v>
      </c>
      <c r="G19" s="21" t="s">
        <v>81</v>
      </c>
      <c r="H19" s="21" t="s">
        <v>82</v>
      </c>
      <c r="I19" s="21" t="s">
        <v>83</v>
      </c>
      <c r="J19" s="21" t="s">
        <v>84</v>
      </c>
      <c r="K19" s="21" t="s">
        <v>85</v>
      </c>
      <c r="L19" s="21" t="s">
        <v>86</v>
      </c>
      <c r="M19" s="21" t="s">
        <v>87</v>
      </c>
      <c r="N19" s="21" t="s">
        <v>87</v>
      </c>
      <c r="O19" s="21" t="s">
        <v>88</v>
      </c>
      <c r="P19" s="21" t="s">
        <v>88</v>
      </c>
      <c r="Q19" s="21" t="s">
        <v>89</v>
      </c>
    </row>
    <row r="20" spans="7:17" ht="12.75">
      <c r="G20" s="21" t="s">
        <v>90</v>
      </c>
      <c r="H20" s="21" t="s">
        <v>91</v>
      </c>
      <c r="I20" s="21" t="s">
        <v>92</v>
      </c>
      <c r="J20" s="21" t="s">
        <v>92</v>
      </c>
      <c r="K20" s="21" t="s">
        <v>93</v>
      </c>
      <c r="L20" s="21" t="s">
        <v>94</v>
      </c>
      <c r="M20" s="21" t="s">
        <v>95</v>
      </c>
      <c r="N20" s="21" t="s">
        <v>96</v>
      </c>
      <c r="O20" s="21" t="s">
        <v>97</v>
      </c>
      <c r="P20" s="21" t="s">
        <v>98</v>
      </c>
      <c r="Q20" s="21" t="s">
        <v>99</v>
      </c>
    </row>
    <row r="21" spans="11:17" ht="12.75">
      <c r="K21" s="21" t="s">
        <v>100</v>
      </c>
      <c r="L21" s="21" t="s">
        <v>100</v>
      </c>
      <c r="N21" s="21" t="s">
        <v>101</v>
      </c>
      <c r="O21" s="21" t="s">
        <v>100</v>
      </c>
      <c r="P21" s="21" t="s">
        <v>100</v>
      </c>
      <c r="Q21" s="21" t="s">
        <v>100</v>
      </c>
    </row>
    <row r="23" spans="2:17" ht="12.75">
      <c r="B23" s="15" t="s">
        <v>102</v>
      </c>
      <c r="E23" s="15" t="s">
        <v>103</v>
      </c>
      <c r="G23" s="30">
        <v>500</v>
      </c>
      <c r="H23" s="30">
        <v>12</v>
      </c>
      <c r="I23" s="31">
        <v>0.800000011920929</v>
      </c>
      <c r="J23" s="31">
        <v>1.100000023841858</v>
      </c>
      <c r="K23" s="31">
        <v>1.5</v>
      </c>
      <c r="L23" s="31">
        <v>0</v>
      </c>
      <c r="M23" s="30">
        <v>25</v>
      </c>
      <c r="N23" s="31">
        <v>0</v>
      </c>
      <c r="O23" s="31">
        <v>0.6299999952316284</v>
      </c>
      <c r="P23" s="31">
        <v>0.12999999523162842</v>
      </c>
      <c r="Q23" s="31">
        <v>0</v>
      </c>
    </row>
    <row r="24" spans="2:17" ht="12.75">
      <c r="B24" s="15" t="s">
        <v>104</v>
      </c>
      <c r="E24" s="15" t="s">
        <v>105</v>
      </c>
      <c r="G24" s="30">
        <v>34000</v>
      </c>
      <c r="H24" s="30">
        <v>226</v>
      </c>
      <c r="I24" s="31">
        <v>1.0800000429153442</v>
      </c>
      <c r="J24" s="31">
        <v>2</v>
      </c>
      <c r="K24" s="31">
        <v>1.2000000476837158</v>
      </c>
      <c r="L24" s="31">
        <v>0.36000001430511475</v>
      </c>
      <c r="M24" s="30">
        <v>1360</v>
      </c>
      <c r="N24" s="31">
        <v>15</v>
      </c>
      <c r="O24" s="31">
        <v>0.5799999833106995</v>
      </c>
      <c r="P24" s="31">
        <v>0.18000000715255737</v>
      </c>
      <c r="Q24" s="31">
        <v>0</v>
      </c>
    </row>
    <row r="25" spans="2:17" ht="12.75">
      <c r="B25" s="15" t="s">
        <v>106</v>
      </c>
      <c r="E25" s="15" t="s">
        <v>107</v>
      </c>
      <c r="G25" s="30">
        <v>191000</v>
      </c>
      <c r="H25" s="30">
        <v>689</v>
      </c>
      <c r="I25" s="31">
        <v>1.0800000429153442</v>
      </c>
      <c r="J25" s="31">
        <v>2</v>
      </c>
      <c r="K25" s="31">
        <v>1.2000000476837158</v>
      </c>
      <c r="L25" s="31">
        <v>0.7200000286102295</v>
      </c>
      <c r="M25" s="30">
        <v>530</v>
      </c>
      <c r="N25" s="31">
        <v>15</v>
      </c>
      <c r="O25" s="31">
        <v>0.5799999833106995</v>
      </c>
      <c r="P25" s="31">
        <v>0.18000000715255737</v>
      </c>
      <c r="Q25" s="31">
        <v>3.430000066757202</v>
      </c>
    </row>
    <row r="26" spans="2:17" ht="12.75">
      <c r="B26" s="15" t="s">
        <v>108</v>
      </c>
      <c r="E26" s="15" t="s">
        <v>107</v>
      </c>
      <c r="G26" s="30">
        <v>191000</v>
      </c>
      <c r="H26" s="30">
        <v>689</v>
      </c>
      <c r="I26" s="31">
        <v>1.0800000429153442</v>
      </c>
      <c r="J26" s="31">
        <v>2</v>
      </c>
      <c r="K26" s="31">
        <v>1.2000000476837158</v>
      </c>
      <c r="L26" s="31">
        <v>0.7200000286102295</v>
      </c>
      <c r="M26" s="30">
        <v>530</v>
      </c>
      <c r="N26" s="31">
        <v>15</v>
      </c>
      <c r="O26" s="31">
        <v>0.5799999833106995</v>
      </c>
      <c r="P26" s="31">
        <v>0.18000000715255737</v>
      </c>
      <c r="Q26" s="31">
        <v>10.600000381469727</v>
      </c>
    </row>
    <row r="27" spans="2:17" ht="12.75">
      <c r="B27" s="15" t="s">
        <v>109</v>
      </c>
      <c r="E27" s="15" t="s">
        <v>110</v>
      </c>
      <c r="G27" s="30">
        <v>106000</v>
      </c>
      <c r="H27" s="30">
        <v>689</v>
      </c>
      <c r="I27" s="31">
        <v>1.0800000429153442</v>
      </c>
      <c r="J27" s="31">
        <v>2</v>
      </c>
      <c r="K27" s="31">
        <v>1.2000000476837158</v>
      </c>
      <c r="L27" s="31">
        <v>0.7200000286102295</v>
      </c>
      <c r="M27" s="30">
        <v>491</v>
      </c>
      <c r="N27" s="31">
        <v>15</v>
      </c>
      <c r="O27" s="31">
        <v>0.5899999737739563</v>
      </c>
      <c r="P27" s="31">
        <v>0.18000000715255737</v>
      </c>
      <c r="Q27" s="31">
        <v>3.200000047683716</v>
      </c>
    </row>
    <row r="28" spans="2:17" ht="12.75">
      <c r="B28" s="15" t="s">
        <v>111</v>
      </c>
      <c r="E28" s="15" t="s">
        <v>112</v>
      </c>
      <c r="G28" s="30">
        <v>63672</v>
      </c>
      <c r="H28" s="30">
        <v>689</v>
      </c>
      <c r="I28" s="31">
        <v>1.0800000429153442</v>
      </c>
      <c r="J28" s="31">
        <v>2</v>
      </c>
      <c r="K28" s="31">
        <v>1.2000000476837158</v>
      </c>
      <c r="L28" s="31">
        <v>0.7020000219345093</v>
      </c>
      <c r="M28" s="30">
        <v>501</v>
      </c>
      <c r="N28" s="31">
        <v>11</v>
      </c>
      <c r="O28" s="31">
        <v>0.5799999833106995</v>
      </c>
      <c r="P28" s="31">
        <v>0.18000000715255737</v>
      </c>
      <c r="Q28" s="31">
        <v>2.880000114440918</v>
      </c>
    </row>
    <row r="29" spans="2:17" ht="12.75">
      <c r="B29" s="15" t="s">
        <v>113</v>
      </c>
      <c r="E29" s="15" t="s">
        <v>114</v>
      </c>
      <c r="G29" s="30">
        <v>29600</v>
      </c>
      <c r="H29" s="30">
        <v>122</v>
      </c>
      <c r="I29" s="31">
        <v>1.0800000429153442</v>
      </c>
      <c r="J29" s="31">
        <v>2</v>
      </c>
      <c r="K29" s="31">
        <v>1.2000000476837158</v>
      </c>
      <c r="L29" s="31">
        <v>0.36000001430511475</v>
      </c>
      <c r="M29" s="30">
        <v>142</v>
      </c>
      <c r="N29" s="31">
        <v>15</v>
      </c>
      <c r="O29" s="31">
        <v>0.5799999833106995</v>
      </c>
      <c r="P29" s="31">
        <v>0.18000000715255737</v>
      </c>
      <c r="Q29" s="31">
        <v>0</v>
      </c>
    </row>
    <row r="30" spans="2:17" ht="12.75">
      <c r="B30" s="15" t="s">
        <v>115</v>
      </c>
      <c r="E30" s="15" t="s">
        <v>116</v>
      </c>
      <c r="G30" s="30">
        <v>31150</v>
      </c>
      <c r="H30" s="30">
        <v>226</v>
      </c>
      <c r="I30" s="31">
        <v>1.0800000429153442</v>
      </c>
      <c r="J30" s="31">
        <v>2</v>
      </c>
      <c r="K30" s="31">
        <v>1.2000000476837158</v>
      </c>
      <c r="L30" s="31">
        <v>0.7200000286102295</v>
      </c>
      <c r="M30" s="30">
        <v>491</v>
      </c>
      <c r="N30" s="31">
        <v>15</v>
      </c>
      <c r="O30" s="31">
        <v>0.5799999833106995</v>
      </c>
      <c r="P30" s="31">
        <v>0.18000000715255737</v>
      </c>
      <c r="Q30" s="31">
        <v>0.019999999552965164</v>
      </c>
    </row>
    <row r="31" spans="2:17" ht="12.75">
      <c r="B31" s="15" t="s">
        <v>117</v>
      </c>
      <c r="E31" s="15" t="s">
        <v>118</v>
      </c>
      <c r="G31" s="30">
        <v>35000</v>
      </c>
      <c r="H31" s="30">
        <v>83</v>
      </c>
      <c r="I31" s="31">
        <v>1.1799999475479126</v>
      </c>
      <c r="J31" s="31">
        <v>2</v>
      </c>
      <c r="K31" s="31">
        <v>1.2000000476837158</v>
      </c>
      <c r="L31" s="31">
        <v>0.7200000286102295</v>
      </c>
      <c r="M31" s="30">
        <v>224</v>
      </c>
      <c r="N31" s="31">
        <v>15</v>
      </c>
      <c r="O31" s="31">
        <v>0.5799999833106995</v>
      </c>
      <c r="P31" s="31">
        <v>0.18000000715255737</v>
      </c>
      <c r="Q31" s="31">
        <v>0</v>
      </c>
    </row>
    <row r="32" spans="2:17" ht="12.75">
      <c r="B32" s="15" t="s">
        <v>119</v>
      </c>
      <c r="E32" s="15" t="s">
        <v>120</v>
      </c>
      <c r="G32" s="30">
        <v>19313</v>
      </c>
      <c r="H32" s="30">
        <v>83.5</v>
      </c>
      <c r="I32" s="31">
        <v>1.1699999570846558</v>
      </c>
      <c r="J32" s="31">
        <v>2</v>
      </c>
      <c r="K32" s="31">
        <v>1.2000000476837158</v>
      </c>
      <c r="L32" s="31">
        <v>0.75</v>
      </c>
      <c r="M32" s="30">
        <v>0</v>
      </c>
      <c r="N32" s="31">
        <v>15</v>
      </c>
      <c r="O32" s="31">
        <v>0.5799999833106995</v>
      </c>
      <c r="P32" s="31">
        <v>0.18000000715255737</v>
      </c>
      <c r="Q32" s="31">
        <v>0.009999999776482582</v>
      </c>
    </row>
    <row r="36" ht="12.75">
      <c r="B36" s="29" t="s">
        <v>121</v>
      </c>
    </row>
    <row r="39" spans="2:12" ht="12.75">
      <c r="B39" s="14" t="s">
        <v>79</v>
      </c>
      <c r="E39" s="14" t="s">
        <v>80</v>
      </c>
      <c r="G39" s="21" t="s">
        <v>122</v>
      </c>
      <c r="H39" s="21" t="s">
        <v>86</v>
      </c>
      <c r="I39" s="21" t="s">
        <v>88</v>
      </c>
      <c r="J39" s="21" t="s">
        <v>89</v>
      </c>
      <c r="K39" s="21" t="s">
        <v>123</v>
      </c>
      <c r="L39" s="21" t="s">
        <v>87</v>
      </c>
    </row>
    <row r="40" spans="7:12" ht="12.75">
      <c r="G40" s="21" t="s">
        <v>53</v>
      </c>
      <c r="H40" s="21" t="s">
        <v>94</v>
      </c>
      <c r="I40" s="21" t="s">
        <v>124</v>
      </c>
      <c r="J40" s="21" t="s">
        <v>99</v>
      </c>
      <c r="K40" s="21" t="s">
        <v>125</v>
      </c>
      <c r="L40" s="21" t="s">
        <v>96</v>
      </c>
    </row>
    <row r="41" spans="8:12" ht="12.75">
      <c r="H41" s="21" t="s">
        <v>100</v>
      </c>
      <c r="I41" s="21" t="s">
        <v>100</v>
      </c>
      <c r="J41" s="21" t="s">
        <v>100</v>
      </c>
      <c r="K41" s="21" t="s">
        <v>126</v>
      </c>
      <c r="L41" s="21" t="s">
        <v>101</v>
      </c>
    </row>
    <row r="43" spans="2:12" ht="12.75">
      <c r="B43" s="15" t="s">
        <v>127</v>
      </c>
      <c r="E43" s="15" t="s">
        <v>128</v>
      </c>
      <c r="G43" s="30">
        <v>25</v>
      </c>
      <c r="H43" s="31">
        <v>0</v>
      </c>
      <c r="I43" s="31">
        <v>0.1899999976158142</v>
      </c>
      <c r="J43" s="31">
        <v>0</v>
      </c>
      <c r="K43" s="31">
        <v>0</v>
      </c>
      <c r="L43" s="31">
        <v>0</v>
      </c>
    </row>
    <row r="44" spans="2:12" ht="12.75">
      <c r="B44" s="15" t="s">
        <v>129</v>
      </c>
      <c r="E44" s="15" t="s">
        <v>130</v>
      </c>
      <c r="G44" s="30">
        <v>50</v>
      </c>
      <c r="H44" s="31">
        <v>0</v>
      </c>
      <c r="I44" s="31">
        <v>0.25</v>
      </c>
      <c r="J44" s="31">
        <v>0</v>
      </c>
      <c r="K44" s="31">
        <v>0</v>
      </c>
      <c r="L44" s="31">
        <v>11</v>
      </c>
    </row>
    <row r="45" spans="2:12" ht="12.75">
      <c r="B45" s="15" t="s">
        <v>131</v>
      </c>
      <c r="E45" s="15" t="s">
        <v>132</v>
      </c>
      <c r="G45" s="30">
        <v>35</v>
      </c>
      <c r="H45" s="31">
        <v>0</v>
      </c>
      <c r="I45" s="31">
        <v>0.15000000596046448</v>
      </c>
      <c r="J45" s="31">
        <v>0</v>
      </c>
      <c r="K45" s="31">
        <v>0</v>
      </c>
      <c r="L45" s="31">
        <v>0</v>
      </c>
    </row>
    <row r="51" spans="2:16" ht="12.75">
      <c r="B51" s="32" t="s">
        <v>62</v>
      </c>
      <c r="P51" s="33" t="s">
        <v>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Burkina Faso I: Roads Project - Development of Primary Roads</dc:title>
  <dc:subject/>
  <dc:creator>Millennium Challenge Corporation</dc:creator>
  <cp:keywords/>
  <dc:description/>
  <cp:lastModifiedBy>Block, Marissa L (DPE/EE-EA/PSC)</cp:lastModifiedBy>
  <dcterms:created xsi:type="dcterms:W3CDTF">2016-09-15T16:37:41Z</dcterms:created>
  <dcterms:modified xsi:type="dcterms:W3CDTF">2017-02-22T19:32:56Z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